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cellimages.xml" ContentType="application/vnd.wps-officedocument.cellimage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7945" windowHeight="12375"/>
  </bookViews>
  <sheets>
    <sheet name="Sheet1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ellimages.xml><?xml version="1.0" encoding="utf-8"?>
<etc:cellImages xmlns:xdr="http://schemas.openxmlformats.org/drawingml/2006/spreadsheetDrawing" xmlns:r="http://schemas.openxmlformats.org/officeDocument/2006/relationships" xmlns:a="http://schemas.openxmlformats.org/drawingml/2006/main" xmlns:etc="http://www.wps.cn/officeDocument/2017/etCustomData">
  <etc:cellImage>
    <xdr:pic>
      <xdr:nvPicPr>
        <xdr:cNvPr id="393" name="ID_6B629C94E8F54F49B2F5711DACF3637D" descr="微信图片_20260123143613_1215_77"/>
        <xdr:cNvPicPr/>
      </xdr:nvPicPr>
      <xdr:blipFill>
        <a:blip r:embed="rId1"/>
        <a:stretch>
          <a:fillRect/>
        </a:stretch>
      </xdr:blipFill>
      <xdr:spPr>
        <a:xfrm rot="16200000">
          <a:off x="13180060" y="32674560"/>
          <a:ext cx="1054100" cy="1902460"/>
        </a:xfrm>
        <a:prstGeom prst="rect">
          <a:avLst/>
        </a:prstGeom>
      </xdr:spPr>
    </xdr:pic>
  </etc:cellImage>
  <etc:cellImage>
    <xdr:pic>
      <xdr:nvPicPr>
        <xdr:cNvPr id="390" name="ID_622D0F21AF4C4A5A90476D23D3B54E88" descr="微信图片_20260121110123_1181_77"/>
        <xdr:cNvPicPr/>
      </xdr:nvPicPr>
      <xdr:blipFill>
        <a:blip r:embed="rId2"/>
        <a:stretch>
          <a:fillRect/>
        </a:stretch>
      </xdr:blipFill>
      <xdr:spPr>
        <a:xfrm rot="5400000">
          <a:off x="12981305" y="30977205"/>
          <a:ext cx="1287780" cy="977265"/>
        </a:xfrm>
        <a:prstGeom prst="rect">
          <a:avLst/>
        </a:prstGeom>
      </xdr:spPr>
    </xdr:pic>
  </etc:cellImage>
  <etc:cellImage>
    <xdr:pic>
      <xdr:nvPicPr>
        <xdr:cNvPr id="389" name="ID_03AE8CBCBCA740209D78396441D0BDD6" descr="微信图片_20260121161119_350_320"/>
        <xdr:cNvPicPr/>
      </xdr:nvPicPr>
      <xdr:blipFill>
        <a:blip r:embed="rId3"/>
        <a:stretch>
          <a:fillRect/>
        </a:stretch>
      </xdr:blipFill>
      <xdr:spPr>
        <a:xfrm>
          <a:off x="12769850" y="41084500"/>
          <a:ext cx="1802765" cy="1395730"/>
        </a:xfrm>
        <a:prstGeom prst="rect">
          <a:avLst/>
        </a:prstGeom>
      </xdr:spPr>
    </xdr:pic>
  </etc:cellImage>
  <etc:cellImage>
    <xdr:pic>
      <xdr:nvPicPr>
        <xdr:cNvPr id="388" name="ID_026F26438CEE475C80575FAEA9A21CAC" descr="微信图片_20260121161145_352_320"/>
        <xdr:cNvPicPr/>
      </xdr:nvPicPr>
      <xdr:blipFill>
        <a:blip r:embed="rId4"/>
        <a:stretch>
          <a:fillRect/>
        </a:stretch>
      </xdr:blipFill>
      <xdr:spPr>
        <a:xfrm>
          <a:off x="12714605" y="38369875"/>
          <a:ext cx="2027555" cy="1569720"/>
        </a:xfrm>
        <a:prstGeom prst="rect">
          <a:avLst/>
        </a:prstGeom>
      </xdr:spPr>
    </xdr:pic>
  </etc:cellImage>
  <etc:cellImage>
    <xdr:pic>
      <xdr:nvPicPr>
        <xdr:cNvPr id="387" name="ID_D25334FEA5A44757B4335572FDFE5081" descr="微信图片_20260121161005_348_320"/>
        <xdr:cNvPicPr/>
      </xdr:nvPicPr>
      <xdr:blipFill>
        <a:blip r:embed="rId5"/>
        <a:stretch>
          <a:fillRect/>
        </a:stretch>
      </xdr:blipFill>
      <xdr:spPr>
        <a:xfrm>
          <a:off x="12714605" y="38889305"/>
          <a:ext cx="1962785" cy="1520190"/>
        </a:xfrm>
        <a:prstGeom prst="rect">
          <a:avLst/>
        </a:prstGeom>
      </xdr:spPr>
    </xdr:pic>
  </etc:cellImage>
  <etc:cellImage>
    <xdr:pic>
      <xdr:nvPicPr>
        <xdr:cNvPr id="386" name="ID_E5158F62753A412E88538990F00F9C52" descr="微信图片_20260121161004_347_320"/>
        <xdr:cNvPicPr/>
      </xdr:nvPicPr>
      <xdr:blipFill>
        <a:blip r:embed="rId6"/>
        <a:stretch>
          <a:fillRect/>
        </a:stretch>
      </xdr:blipFill>
      <xdr:spPr>
        <a:xfrm>
          <a:off x="12783820" y="38731825"/>
          <a:ext cx="1819275" cy="1408430"/>
        </a:xfrm>
        <a:prstGeom prst="rect">
          <a:avLst/>
        </a:prstGeom>
      </xdr:spPr>
    </xdr:pic>
  </etc:cellImage>
  <etc:cellImage>
    <xdr:pic>
      <xdr:nvPicPr>
        <xdr:cNvPr id="385" name="ID_946C27C9A4664602B39BBCA2E835ADB8" descr="微信图片_20260121161003_346_320"/>
        <xdr:cNvPicPr/>
      </xdr:nvPicPr>
      <xdr:blipFill>
        <a:blip r:embed="rId7"/>
        <a:stretch>
          <a:fillRect/>
        </a:stretch>
      </xdr:blipFill>
      <xdr:spPr>
        <a:xfrm>
          <a:off x="12742545" y="38550850"/>
          <a:ext cx="1889760" cy="1464310"/>
        </a:xfrm>
        <a:prstGeom prst="rect">
          <a:avLst/>
        </a:prstGeom>
      </xdr:spPr>
    </xdr:pic>
  </etc:cellImage>
  <etc:cellImage>
    <xdr:pic>
      <xdr:nvPicPr>
        <xdr:cNvPr id="384" name="ID_98CC503B879F43C0AF5A87128C64315B" descr="微信图片_20260121160909_343_320"/>
        <xdr:cNvPicPr/>
      </xdr:nvPicPr>
      <xdr:blipFill>
        <a:blip r:embed="rId8"/>
        <a:stretch>
          <a:fillRect/>
        </a:stretch>
      </xdr:blipFill>
      <xdr:spPr>
        <a:xfrm>
          <a:off x="12756515" y="38007925"/>
          <a:ext cx="1908175" cy="1472565"/>
        </a:xfrm>
        <a:prstGeom prst="rect">
          <a:avLst/>
        </a:prstGeom>
      </xdr:spPr>
    </xdr:pic>
  </etc:cellImage>
  <etc:cellImage>
    <xdr:pic>
      <xdr:nvPicPr>
        <xdr:cNvPr id="383" name="ID_568A3A3CFC544E3F9E315AE8149F8FE6" descr="d78e1783-1222-4645-8a30-6268773c1964"/>
        <xdr:cNvPicPr/>
      </xdr:nvPicPr>
      <xdr:blipFill>
        <a:blip r:embed="rId9"/>
        <a:stretch>
          <a:fillRect/>
        </a:stretch>
      </xdr:blipFill>
      <xdr:spPr>
        <a:xfrm>
          <a:off x="12687300" y="40541575"/>
          <a:ext cx="1838325" cy="1423670"/>
        </a:xfrm>
        <a:prstGeom prst="rect">
          <a:avLst/>
        </a:prstGeom>
      </xdr:spPr>
    </xdr:pic>
  </etc:cellImage>
  <etc:cellImage>
    <xdr:pic>
      <xdr:nvPicPr>
        <xdr:cNvPr id="382" name="ID_04F18073C98D497BA87342C4795A38C3" descr="2c01f18b-4d3e-43e8-9b09-13c38bda1b57"/>
        <xdr:cNvPicPr/>
      </xdr:nvPicPr>
      <xdr:blipFill>
        <a:blip r:embed="rId10"/>
        <a:stretch>
          <a:fillRect/>
        </a:stretch>
      </xdr:blipFill>
      <xdr:spPr>
        <a:xfrm>
          <a:off x="12638405" y="39093775"/>
          <a:ext cx="2035175" cy="1576070"/>
        </a:xfrm>
        <a:prstGeom prst="rect">
          <a:avLst/>
        </a:prstGeom>
      </xdr:spPr>
    </xdr:pic>
  </etc:cellImage>
  <etc:cellImage>
    <xdr:pic>
      <xdr:nvPicPr>
        <xdr:cNvPr id="381" name="ID_41321554FF954EA299C113445964590F" descr="ecd5c1aa-5c78-49f1-8adc-112f3e4b9d48"/>
        <xdr:cNvPicPr/>
      </xdr:nvPicPr>
      <xdr:blipFill>
        <a:blip r:embed="rId11"/>
        <a:stretch>
          <a:fillRect/>
        </a:stretch>
      </xdr:blipFill>
      <xdr:spPr>
        <a:xfrm>
          <a:off x="12742545" y="39636700"/>
          <a:ext cx="1801495" cy="1395095"/>
        </a:xfrm>
        <a:prstGeom prst="rect">
          <a:avLst/>
        </a:prstGeom>
      </xdr:spPr>
    </xdr:pic>
  </etc:cellImage>
  <etc:cellImage>
    <xdr:pic>
      <xdr:nvPicPr>
        <xdr:cNvPr id="380" name="ID_FE8BF37F4251462FADFBC66BD2FBAE0B" descr="71f3a801-c676-4a61-95c7-1033f913d073"/>
        <xdr:cNvPicPr/>
      </xdr:nvPicPr>
      <xdr:blipFill>
        <a:blip r:embed="rId12"/>
        <a:stretch>
          <a:fillRect/>
        </a:stretch>
      </xdr:blipFill>
      <xdr:spPr>
        <a:xfrm>
          <a:off x="12728575" y="39455725"/>
          <a:ext cx="1927860" cy="1492885"/>
        </a:xfrm>
        <a:prstGeom prst="rect">
          <a:avLst/>
        </a:prstGeom>
      </xdr:spPr>
    </xdr:pic>
  </etc:cellImage>
  <etc:cellImage>
    <xdr:pic>
      <xdr:nvPicPr>
        <xdr:cNvPr id="379" name="ID_5BB2F93FD0D34A769964EBB1E3EB1C16" descr="2c01f18b-4d3e-43e8-9b09-13c38bda1b57"/>
        <xdr:cNvPicPr/>
      </xdr:nvPicPr>
      <xdr:blipFill>
        <a:blip r:embed="rId10"/>
        <a:stretch>
          <a:fillRect/>
        </a:stretch>
      </xdr:blipFill>
      <xdr:spPr>
        <a:xfrm>
          <a:off x="12659360" y="39808785"/>
          <a:ext cx="2035175" cy="1576070"/>
        </a:xfrm>
        <a:prstGeom prst="rect">
          <a:avLst/>
        </a:prstGeom>
      </xdr:spPr>
    </xdr:pic>
  </etc:cellImage>
  <etc:cellImage>
    <xdr:pic>
      <xdr:nvPicPr>
        <xdr:cNvPr id="378" name="ID_9A2EA861AD4D413B9E2DBF8AD37E1151" descr="1906c119-68bc-4548-9ade-b49f9feed788"/>
        <xdr:cNvPicPr/>
      </xdr:nvPicPr>
      <xdr:blipFill>
        <a:blip r:embed="rId13"/>
        <a:stretch>
          <a:fillRect/>
        </a:stretch>
      </xdr:blipFill>
      <xdr:spPr>
        <a:xfrm>
          <a:off x="12811125" y="39998650"/>
          <a:ext cx="1713230" cy="1326515"/>
        </a:xfrm>
        <a:prstGeom prst="rect">
          <a:avLst/>
        </a:prstGeom>
      </xdr:spPr>
    </xdr:pic>
  </etc:cellImage>
  <etc:cellImage>
    <xdr:pic>
      <xdr:nvPicPr>
        <xdr:cNvPr id="377" name="ID_4A1458B30CC245D5B996C74CF55F30AF" descr="03757d5b-7f7b-4bf8-be60-f69d9ee462ac"/>
        <xdr:cNvPicPr/>
      </xdr:nvPicPr>
      <xdr:blipFill>
        <a:blip r:embed="rId14"/>
        <a:stretch>
          <a:fillRect/>
        </a:stretch>
      </xdr:blipFill>
      <xdr:spPr>
        <a:xfrm>
          <a:off x="12797790" y="40179625"/>
          <a:ext cx="1819910" cy="1409065"/>
        </a:xfrm>
        <a:prstGeom prst="rect">
          <a:avLst/>
        </a:prstGeom>
      </xdr:spPr>
    </xdr:pic>
  </etc:cellImage>
  <etc:cellImage>
    <xdr:pic>
      <xdr:nvPicPr>
        <xdr:cNvPr id="376" name="ID_6BC12D0787A348278F27E4209E988C39" descr="346b53b4-0bf3-4b4c-891f-8e3847b386d8"/>
        <xdr:cNvPicPr/>
      </xdr:nvPicPr>
      <xdr:blipFill>
        <a:blip r:embed="rId15"/>
        <a:stretch>
          <a:fillRect/>
        </a:stretch>
      </xdr:blipFill>
      <xdr:spPr>
        <a:xfrm>
          <a:off x="12756515" y="40360600"/>
          <a:ext cx="1784350" cy="1381760"/>
        </a:xfrm>
        <a:prstGeom prst="rect">
          <a:avLst/>
        </a:prstGeom>
      </xdr:spPr>
    </xdr:pic>
  </etc:cellImage>
  <etc:cellImage>
    <xdr:pic>
      <xdr:nvPicPr>
        <xdr:cNvPr id="375" name="ID_8C8D7EC2DD7C4C57A9D0B9DA6882ED61" descr="微信图片_20260121110109_1180_77"/>
        <xdr:cNvPicPr/>
      </xdr:nvPicPr>
      <xdr:blipFill>
        <a:blip r:embed="rId16"/>
        <a:stretch>
          <a:fillRect/>
        </a:stretch>
      </xdr:blipFill>
      <xdr:spPr>
        <a:xfrm rot="5400000">
          <a:off x="12858115" y="30313630"/>
          <a:ext cx="1414145" cy="1062990"/>
        </a:xfrm>
        <a:prstGeom prst="rect">
          <a:avLst/>
        </a:prstGeom>
      </xdr:spPr>
    </xdr:pic>
  </etc:cellImage>
  <etc:cellImage>
    <xdr:pic>
      <xdr:nvPicPr>
        <xdr:cNvPr id="374" name="ID_B9FFF23E6B3A4B8081B8E065F00C8F3B" descr="d5a051d4-dc59-4300-b7a0-30396219b4d3"/>
        <xdr:cNvPicPr/>
      </xdr:nvPicPr>
      <xdr:blipFill>
        <a:blip r:embed="rId17"/>
        <a:stretch>
          <a:fillRect/>
        </a:stretch>
      </xdr:blipFill>
      <xdr:spPr>
        <a:xfrm>
          <a:off x="12769850" y="40903525"/>
          <a:ext cx="1891665" cy="1464945"/>
        </a:xfrm>
        <a:prstGeom prst="rect">
          <a:avLst/>
        </a:prstGeom>
      </xdr:spPr>
    </xdr:pic>
  </etc:cellImage>
  <etc:cellImage>
    <xdr:pic>
      <xdr:nvPicPr>
        <xdr:cNvPr id="373" name="ID_B2D1735251AF4B6C9049CE4488DDBA50" descr="微信图片_20260121104903_1177_77"/>
        <xdr:cNvPicPr/>
      </xdr:nvPicPr>
      <xdr:blipFill>
        <a:blip r:embed="rId18"/>
        <a:srcRect/>
        <a:stretch>
          <a:fillRect/>
        </a:stretch>
      </xdr:blipFill>
      <xdr:spPr>
        <a:xfrm>
          <a:off x="13206095" y="32000190"/>
          <a:ext cx="875030" cy="1212215"/>
        </a:xfrm>
        <a:prstGeom prst="rect">
          <a:avLst/>
        </a:prstGeom>
      </xdr:spPr>
    </xdr:pic>
  </etc:cellImage>
  <etc:cellImage>
    <xdr:pic>
      <xdr:nvPicPr>
        <xdr:cNvPr id="372" name="ID_25026867EE864ECCBF392A4AC6011C47" descr="微信图片_20260116153810_1157_77"/>
        <xdr:cNvPicPr/>
      </xdr:nvPicPr>
      <xdr:blipFill>
        <a:blip r:embed="rId19"/>
        <a:srcRect l="-383"/>
        <a:stretch>
          <a:fillRect/>
        </a:stretch>
      </xdr:blipFill>
      <xdr:spPr>
        <a:xfrm>
          <a:off x="13211175" y="32264985"/>
          <a:ext cx="871855" cy="1044575"/>
        </a:xfrm>
        <a:prstGeom prst="rect">
          <a:avLst/>
        </a:prstGeom>
      </xdr:spPr>
    </xdr:pic>
  </etc:cellImage>
  <etc:cellImage>
    <xdr:pic>
      <xdr:nvPicPr>
        <xdr:cNvPr id="371" name="ID_FF6F173F49504EED9F21F6EEE379377C" descr="微信图片_20260116153645_1155_77"/>
        <xdr:cNvPicPr/>
      </xdr:nvPicPr>
      <xdr:blipFill>
        <a:blip r:embed="rId20"/>
        <a:stretch>
          <a:fillRect/>
        </a:stretch>
      </xdr:blipFill>
      <xdr:spPr>
        <a:xfrm>
          <a:off x="13261975" y="30007560"/>
          <a:ext cx="946150" cy="1679575"/>
        </a:xfrm>
        <a:prstGeom prst="rect">
          <a:avLst/>
        </a:prstGeom>
      </xdr:spPr>
    </xdr:pic>
  </etc:cellImage>
  <etc:cellImage>
    <xdr:pic>
      <xdr:nvPicPr>
        <xdr:cNvPr id="370" name="ID_26841237568742999989BBBFE36298AE" descr="微信图片_20260116150309_89_1"/>
        <xdr:cNvPicPr/>
      </xdr:nvPicPr>
      <xdr:blipFill>
        <a:blip r:embed="rId21"/>
        <a:stretch>
          <a:fillRect/>
        </a:stretch>
      </xdr:blipFill>
      <xdr:spPr>
        <a:xfrm rot="5400000">
          <a:off x="13235940" y="31706820"/>
          <a:ext cx="904240" cy="1603375"/>
        </a:xfrm>
        <a:prstGeom prst="rect">
          <a:avLst/>
        </a:prstGeom>
      </xdr:spPr>
    </xdr:pic>
  </etc:cellImage>
  <etc:cellImage>
    <xdr:pic>
      <xdr:nvPicPr>
        <xdr:cNvPr id="369" name="ID_03937BF788B043E8B27611BD5B803647" descr="微信图片_20260116150159_86_1"/>
        <xdr:cNvPicPr/>
      </xdr:nvPicPr>
      <xdr:blipFill>
        <a:blip r:embed="rId22"/>
        <a:stretch>
          <a:fillRect/>
        </a:stretch>
      </xdr:blipFill>
      <xdr:spPr>
        <a:xfrm>
          <a:off x="13426440" y="30781625"/>
          <a:ext cx="516890" cy="920750"/>
        </a:xfrm>
        <a:prstGeom prst="rect">
          <a:avLst/>
        </a:prstGeom>
      </xdr:spPr>
    </xdr:pic>
  </etc:cellImage>
  <etc:cellImage>
    <xdr:pic>
      <xdr:nvPicPr>
        <xdr:cNvPr id="368" name="ID_A130E17B2469429BAC495DF0C724ABB5" descr="4273255a-7009-4798-a900-34cca14a7bd7"/>
        <xdr:cNvPicPr/>
      </xdr:nvPicPr>
      <xdr:blipFill>
        <a:blip r:embed="rId23"/>
        <a:stretch>
          <a:fillRect/>
        </a:stretch>
      </xdr:blipFill>
      <xdr:spPr>
        <a:xfrm>
          <a:off x="12873990" y="41154985"/>
          <a:ext cx="1624965" cy="1709420"/>
        </a:xfrm>
        <a:prstGeom prst="rect">
          <a:avLst/>
        </a:prstGeom>
      </xdr:spPr>
    </xdr:pic>
  </etc:cellImage>
  <etc:cellImage>
    <xdr:pic>
      <xdr:nvPicPr>
        <xdr:cNvPr id="367" name="ID_13FEE33D73154EFC91370E6229430A79" descr="19f7f3a4-c4c2-4132-a8f2-02a9fffbdc26"/>
        <xdr:cNvPicPr/>
      </xdr:nvPicPr>
      <xdr:blipFill>
        <a:blip r:embed="rId24"/>
        <a:stretch>
          <a:fillRect/>
        </a:stretch>
      </xdr:blipFill>
      <xdr:spPr>
        <a:xfrm>
          <a:off x="12917805" y="40722550"/>
          <a:ext cx="1673225" cy="1775460"/>
        </a:xfrm>
        <a:prstGeom prst="rect">
          <a:avLst/>
        </a:prstGeom>
      </xdr:spPr>
    </xdr:pic>
  </etc:cellImage>
  <etc:cellImage>
    <xdr:pic>
      <xdr:nvPicPr>
        <xdr:cNvPr id="366" name="ID_39F6B8501752430192131871D2C76B7C" descr="e108fdf8-eaea-404a-8648-b7e01e523f21"/>
        <xdr:cNvPicPr/>
      </xdr:nvPicPr>
      <xdr:blipFill>
        <a:blip r:embed="rId25"/>
        <a:stretch>
          <a:fillRect/>
        </a:stretch>
      </xdr:blipFill>
      <xdr:spPr>
        <a:xfrm>
          <a:off x="12945110" y="38936295"/>
          <a:ext cx="1543685" cy="1377950"/>
        </a:xfrm>
        <a:prstGeom prst="rect">
          <a:avLst/>
        </a:prstGeom>
      </xdr:spPr>
    </xdr:pic>
  </etc:cellImage>
  <etc:cellImage>
    <xdr:pic>
      <xdr:nvPicPr>
        <xdr:cNvPr id="365" name="ID_293BECF7BEE74655B4C26DE807671FA7"/>
        <xdr:cNvPicPr/>
      </xdr:nvPicPr>
      <xdr:blipFill>
        <a:blip r:embed="rId26"/>
        <a:stretch>
          <a:fillRect/>
        </a:stretch>
      </xdr:blipFill>
      <xdr:spPr>
        <a:xfrm>
          <a:off x="12987655" y="38063170"/>
          <a:ext cx="1240155" cy="11506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4" name="ID_91A79C756D3D4F7EBFB0D5C1990C6B90" descr="9a7daad3-1015-40fe-a546-b7bcdf0aa8c4"/>
        <xdr:cNvPicPr/>
      </xdr:nvPicPr>
      <xdr:blipFill>
        <a:blip r:embed="rId27"/>
        <a:stretch>
          <a:fillRect/>
        </a:stretch>
      </xdr:blipFill>
      <xdr:spPr>
        <a:xfrm>
          <a:off x="12765405" y="37770435"/>
          <a:ext cx="1771650" cy="1714500"/>
        </a:xfrm>
        <a:prstGeom prst="rect">
          <a:avLst/>
        </a:prstGeom>
      </xdr:spPr>
    </xdr:pic>
  </etc:cellImage>
  <etc:cellImage>
    <xdr:pic>
      <xdr:nvPicPr>
        <xdr:cNvPr id="363" name="ID_6A1BE1F516AA41FC9C9A0A588D3FCB9D" descr="8c417cd0-b952-42dd-86ee-27ae988ec6c7"/>
        <xdr:cNvPicPr/>
      </xdr:nvPicPr>
      <xdr:blipFill>
        <a:blip r:embed="rId28"/>
        <a:stretch>
          <a:fillRect/>
        </a:stretch>
      </xdr:blipFill>
      <xdr:spPr>
        <a:xfrm>
          <a:off x="12873990" y="37588190"/>
          <a:ext cx="1687195" cy="1499235"/>
        </a:xfrm>
        <a:prstGeom prst="rect">
          <a:avLst/>
        </a:prstGeom>
      </xdr:spPr>
    </xdr:pic>
  </etc:cellImage>
  <etc:cellImage>
    <xdr:pic>
      <xdr:nvPicPr>
        <xdr:cNvPr id="362" name="ID_1451520D2ED346EE8537D76F79314416" descr="a2a42a1d-28ba-4bc6-abf7-daf2c2c837d4"/>
        <xdr:cNvPicPr/>
      </xdr:nvPicPr>
      <xdr:blipFill>
        <a:blip r:embed="rId29"/>
        <a:stretch>
          <a:fillRect/>
        </a:stretch>
      </xdr:blipFill>
      <xdr:spPr>
        <a:xfrm>
          <a:off x="13167995" y="37443410"/>
          <a:ext cx="1221105" cy="1059815"/>
        </a:xfrm>
        <a:prstGeom prst="rect">
          <a:avLst/>
        </a:prstGeom>
      </xdr:spPr>
    </xdr:pic>
  </etc:cellImage>
  <etc:cellImage>
    <xdr:pic>
      <xdr:nvPicPr>
        <xdr:cNvPr id="361" name="ID_1E985BB03B8A41E2BE047DFAE98F7FB9" descr="56759555-0921-4179-b509-b98992223d7d"/>
        <xdr:cNvPicPr/>
      </xdr:nvPicPr>
      <xdr:blipFill>
        <a:blip r:embed="rId30"/>
        <a:stretch>
          <a:fillRect/>
        </a:stretch>
      </xdr:blipFill>
      <xdr:spPr>
        <a:xfrm>
          <a:off x="13167995" y="37195760"/>
          <a:ext cx="1085215" cy="1000760"/>
        </a:xfrm>
        <a:prstGeom prst="rect">
          <a:avLst/>
        </a:prstGeom>
      </xdr:spPr>
    </xdr:pic>
  </etc:cellImage>
  <etc:cellImage>
    <xdr:pic>
      <xdr:nvPicPr>
        <xdr:cNvPr id="360" name="ID_BE79CBB76A7D4530B8AC8D8DCDC58CC1" descr="ad12e8c4-0ef4-47ad-89d6-4b7a9d32f0c6"/>
        <xdr:cNvPicPr/>
      </xdr:nvPicPr>
      <xdr:blipFill>
        <a:blip r:embed="rId31"/>
        <a:stretch>
          <a:fillRect/>
        </a:stretch>
      </xdr:blipFill>
      <xdr:spPr>
        <a:xfrm>
          <a:off x="13156565" y="37025580"/>
          <a:ext cx="1207770" cy="1149350"/>
        </a:xfrm>
        <a:prstGeom prst="rect">
          <a:avLst/>
        </a:prstGeom>
      </xdr:spPr>
    </xdr:pic>
  </etc:cellImage>
  <etc:cellImage>
    <xdr:pic>
      <xdr:nvPicPr>
        <xdr:cNvPr id="359" name="ID_3C26D1FA8935454C923D194284F54F47" descr="b352b8d6-3231-4183-a16c-d70f0174db54"/>
        <xdr:cNvPicPr/>
      </xdr:nvPicPr>
      <xdr:blipFill>
        <a:blip r:embed="rId32"/>
        <a:stretch>
          <a:fillRect/>
        </a:stretch>
      </xdr:blipFill>
      <xdr:spPr>
        <a:xfrm>
          <a:off x="13167995" y="36821745"/>
          <a:ext cx="932180" cy="900430"/>
        </a:xfrm>
        <a:prstGeom prst="rect">
          <a:avLst/>
        </a:prstGeom>
      </xdr:spPr>
    </xdr:pic>
  </etc:cellImage>
  <etc:cellImage>
    <xdr:pic>
      <xdr:nvPicPr>
        <xdr:cNvPr id="358" name="ID_4CCAF96F4C414EB18C58F548BF21D5D9" descr="65287245-ac18-48ca-a095-a9e0e1cd3aa7"/>
        <xdr:cNvPicPr/>
      </xdr:nvPicPr>
      <xdr:blipFill>
        <a:blip r:embed="rId33"/>
        <a:stretch>
          <a:fillRect/>
        </a:stretch>
      </xdr:blipFill>
      <xdr:spPr>
        <a:xfrm>
          <a:off x="13144500" y="36605210"/>
          <a:ext cx="975360" cy="1005840"/>
        </a:xfrm>
        <a:prstGeom prst="rect">
          <a:avLst/>
        </a:prstGeom>
      </xdr:spPr>
    </xdr:pic>
  </etc:cellImage>
  <etc:cellImage>
    <xdr:pic>
      <xdr:nvPicPr>
        <xdr:cNvPr id="357" name="ID_55DECA2B941B4EE9ACB11524F8205722" descr="f53b6d66-46b5-4aa0-afcb-a01c2a09050c"/>
        <xdr:cNvPicPr/>
      </xdr:nvPicPr>
      <xdr:blipFill>
        <a:blip r:embed="rId34"/>
        <a:stretch>
          <a:fillRect/>
        </a:stretch>
      </xdr:blipFill>
      <xdr:spPr>
        <a:xfrm>
          <a:off x="12993370" y="36434395"/>
          <a:ext cx="1431925" cy="1442720"/>
        </a:xfrm>
        <a:prstGeom prst="rect">
          <a:avLst/>
        </a:prstGeom>
      </xdr:spPr>
    </xdr:pic>
  </etc:cellImage>
  <etc:cellImage>
    <xdr:pic>
      <xdr:nvPicPr>
        <xdr:cNvPr id="356" name="ID_7B32E7B07FB84C1199B46B4293F949DB" descr="f53b6d66-46b5-4aa0-afcb-a01c2a09050c"/>
        <xdr:cNvPicPr/>
      </xdr:nvPicPr>
      <xdr:blipFill>
        <a:blip r:embed="rId35"/>
        <a:stretch>
          <a:fillRect/>
        </a:stretch>
      </xdr:blipFill>
      <xdr:spPr>
        <a:xfrm>
          <a:off x="13081635" y="36312475"/>
          <a:ext cx="1224915" cy="1240155"/>
        </a:xfrm>
        <a:prstGeom prst="rect">
          <a:avLst/>
        </a:prstGeom>
      </xdr:spPr>
    </xdr:pic>
  </etc:cellImage>
  <etc:cellImage>
    <xdr:pic>
      <xdr:nvPicPr>
        <xdr:cNvPr id="355" name="ID_09BD0E5429B64002AAF8BA75D0E2901E" descr="941913ea-e417-4eb6-bede-1cfdfe4c7790"/>
        <xdr:cNvPicPr/>
      </xdr:nvPicPr>
      <xdr:blipFill>
        <a:blip r:embed="rId36"/>
        <a:stretch>
          <a:fillRect/>
        </a:stretch>
      </xdr:blipFill>
      <xdr:spPr>
        <a:xfrm flipH="1">
          <a:off x="13148945" y="36057205"/>
          <a:ext cx="1032510" cy="906780"/>
        </a:xfrm>
        <a:prstGeom prst="rect">
          <a:avLst/>
        </a:prstGeom>
      </xdr:spPr>
    </xdr:pic>
  </etc:cellImage>
  <etc:cellImage>
    <xdr:pic>
      <xdr:nvPicPr>
        <xdr:cNvPr id="354" name="ID_14C26919533545C48F9EE64FFFEA0194" descr="17fe815b-42e7-42df-af93-93b4b9fdb9b4"/>
        <xdr:cNvPicPr/>
      </xdr:nvPicPr>
      <xdr:blipFill>
        <a:blip r:embed="rId37"/>
        <a:stretch>
          <a:fillRect/>
        </a:stretch>
      </xdr:blipFill>
      <xdr:spPr>
        <a:xfrm>
          <a:off x="13156565" y="35878770"/>
          <a:ext cx="866140" cy="804545"/>
        </a:xfrm>
        <a:prstGeom prst="rect">
          <a:avLst/>
        </a:prstGeom>
      </xdr:spPr>
    </xdr:pic>
  </etc:cellImage>
  <etc:cellImage>
    <xdr:pic>
      <xdr:nvPicPr>
        <xdr:cNvPr id="353" name="ID_320EFA20EC394303AF534DF74FD55E6F" descr="10eb9174-e7b2-4722-b2e5-8108aed94cf3"/>
        <xdr:cNvPicPr/>
      </xdr:nvPicPr>
      <xdr:blipFill>
        <a:blip r:embed="rId38"/>
        <a:stretch>
          <a:fillRect/>
        </a:stretch>
      </xdr:blipFill>
      <xdr:spPr>
        <a:xfrm>
          <a:off x="13244830" y="35800665"/>
          <a:ext cx="829310" cy="909320"/>
        </a:xfrm>
        <a:prstGeom prst="rect">
          <a:avLst/>
        </a:prstGeom>
      </xdr:spPr>
    </xdr:pic>
  </etc:cellImage>
  <etc:cellImage>
    <xdr:pic>
      <xdr:nvPicPr>
        <xdr:cNvPr id="352" name="ID_3C67BB12F66241AC8D9BBA0BE9E26517" descr="4a3d8ff4-c67c-4578-9857-7804780a7b94"/>
        <xdr:cNvPicPr/>
      </xdr:nvPicPr>
      <xdr:blipFill>
        <a:blip r:embed="rId39"/>
        <a:stretch>
          <a:fillRect/>
        </a:stretch>
      </xdr:blipFill>
      <xdr:spPr>
        <a:xfrm>
          <a:off x="12830810" y="35655250"/>
          <a:ext cx="1600200" cy="1660525"/>
        </a:xfrm>
        <a:prstGeom prst="rect">
          <a:avLst/>
        </a:prstGeom>
      </xdr:spPr>
    </xdr:pic>
  </etc:cellImage>
  <etc:cellImage>
    <xdr:pic>
      <xdr:nvPicPr>
        <xdr:cNvPr id="351" name="ID_EF92F4A9F5094363B8B09E8D4E2CA1EA" descr="efad90b2-ccd7-4dd0-bbd2-11d0b649bb7e"/>
        <xdr:cNvPicPr/>
      </xdr:nvPicPr>
      <xdr:blipFill>
        <a:blip r:embed="rId40"/>
        <a:stretch>
          <a:fillRect/>
        </a:stretch>
      </xdr:blipFill>
      <xdr:spPr>
        <a:xfrm>
          <a:off x="12852400" y="35474275"/>
          <a:ext cx="1658620" cy="1787525"/>
        </a:xfrm>
        <a:prstGeom prst="rect">
          <a:avLst/>
        </a:prstGeom>
      </xdr:spPr>
    </xdr:pic>
  </etc:cellImage>
  <etc:cellImage>
    <xdr:pic>
      <xdr:nvPicPr>
        <xdr:cNvPr id="350" name="ID_46D13C4F750A417D865CFDE6DF9CDEE5" descr="f0ab33e4-1585-48a0-bafd-82114647e008"/>
        <xdr:cNvPicPr/>
      </xdr:nvPicPr>
      <xdr:blipFill>
        <a:blip r:embed="rId41"/>
        <a:stretch>
          <a:fillRect/>
        </a:stretch>
      </xdr:blipFill>
      <xdr:spPr>
        <a:xfrm>
          <a:off x="12753975" y="35288220"/>
          <a:ext cx="1848485" cy="1932305"/>
        </a:xfrm>
        <a:prstGeom prst="rect">
          <a:avLst/>
        </a:prstGeom>
      </xdr:spPr>
    </xdr:pic>
  </etc:cellImage>
  <etc:cellImage>
    <xdr:pic>
      <xdr:nvPicPr>
        <xdr:cNvPr id="349" name="ID_96BFEAD4857B4ED1BAB08BE146440DFD" descr="38178eb1-c35c-4a4a-896a-687eeb16cf36"/>
        <xdr:cNvPicPr/>
      </xdr:nvPicPr>
      <xdr:blipFill>
        <a:blip r:embed="rId42"/>
        <a:stretch>
          <a:fillRect/>
        </a:stretch>
      </xdr:blipFill>
      <xdr:spPr>
        <a:xfrm>
          <a:off x="12786360" y="34967545"/>
          <a:ext cx="1739900" cy="1483360"/>
        </a:xfrm>
        <a:prstGeom prst="rect">
          <a:avLst/>
        </a:prstGeom>
      </xdr:spPr>
    </xdr:pic>
  </etc:cellImage>
  <etc:cellImage>
    <xdr:pic>
      <xdr:nvPicPr>
        <xdr:cNvPr id="348" name="ID_E11D6FEE65BA48F18822905713C461F2" descr="fafe49da-1965-4f29-b3b4-d6250fd600eb"/>
        <xdr:cNvPicPr/>
      </xdr:nvPicPr>
      <xdr:blipFill>
        <a:blip r:embed="rId43"/>
        <a:stretch>
          <a:fillRect/>
        </a:stretch>
      </xdr:blipFill>
      <xdr:spPr>
        <a:xfrm>
          <a:off x="12852400" y="34924365"/>
          <a:ext cx="1721485" cy="1676400"/>
        </a:xfrm>
        <a:prstGeom prst="rect">
          <a:avLst/>
        </a:prstGeom>
      </xdr:spPr>
    </xdr:pic>
  </etc:cellImage>
  <etc:cellImage>
    <xdr:pic>
      <xdr:nvPicPr>
        <xdr:cNvPr id="347" name="ID_748A61D9B1434AAF830AAB176E1B71BC" descr="446ba1c8-5970-4800-abab-55a69c8353cd"/>
        <xdr:cNvPicPr/>
      </xdr:nvPicPr>
      <xdr:blipFill>
        <a:blip r:embed="rId44"/>
        <a:stretch>
          <a:fillRect/>
        </a:stretch>
      </xdr:blipFill>
      <xdr:spPr>
        <a:xfrm>
          <a:off x="12959715" y="34637980"/>
          <a:ext cx="1391920" cy="1421765"/>
        </a:xfrm>
        <a:prstGeom prst="rect">
          <a:avLst/>
        </a:prstGeom>
      </xdr:spPr>
    </xdr:pic>
  </etc:cellImage>
  <etc:cellImage>
    <xdr:pic>
      <xdr:nvPicPr>
        <xdr:cNvPr id="346" name="ID_7A4C2447B04D43B8884DF87EE301BD45" descr="9dce7b1a-10ba-4ce7-af4b-309d0d3e1a9c"/>
        <xdr:cNvPicPr/>
      </xdr:nvPicPr>
      <xdr:blipFill>
        <a:blip r:embed="rId45"/>
        <a:stretch>
          <a:fillRect/>
        </a:stretch>
      </xdr:blipFill>
      <xdr:spPr>
        <a:xfrm>
          <a:off x="13190220" y="34544000"/>
          <a:ext cx="944880" cy="942975"/>
        </a:xfrm>
        <a:prstGeom prst="rect">
          <a:avLst/>
        </a:prstGeom>
      </xdr:spPr>
    </xdr:pic>
  </etc:cellImage>
  <etc:cellImage>
    <xdr:pic>
      <xdr:nvPicPr>
        <xdr:cNvPr id="345" name="ID_C8AA1AE302C246559F218E713C853BB5" descr="00de2fff-5c29-4d2f-8b07-40c1ca5dc7d5"/>
        <xdr:cNvPicPr/>
      </xdr:nvPicPr>
      <xdr:blipFill>
        <a:blip r:embed="rId46"/>
        <a:stretch>
          <a:fillRect/>
        </a:stretch>
      </xdr:blipFill>
      <xdr:spPr>
        <a:xfrm>
          <a:off x="13113385" y="34332545"/>
          <a:ext cx="1136015" cy="1057275"/>
        </a:xfrm>
        <a:prstGeom prst="rect">
          <a:avLst/>
        </a:prstGeom>
      </xdr:spPr>
    </xdr:pic>
  </etc:cellImage>
  <etc:cellImage>
    <xdr:pic>
      <xdr:nvPicPr>
        <xdr:cNvPr id="344" name="ID_092AD00B2ACE4F7FAA0F5657DF44AC35" descr="微信图片_20251222111253"/>
        <xdr:cNvPicPr/>
      </xdr:nvPicPr>
      <xdr:blipFill>
        <a:blip r:embed="rId47"/>
        <a:stretch>
          <a:fillRect/>
        </a:stretch>
      </xdr:blipFill>
      <xdr:spPr>
        <a:xfrm>
          <a:off x="13226415" y="33178750"/>
          <a:ext cx="1110615" cy="1234440"/>
        </a:xfrm>
        <a:prstGeom prst="rect">
          <a:avLst/>
        </a:prstGeom>
      </xdr:spPr>
    </xdr:pic>
  </etc:cellImage>
  <etc:cellImage>
    <xdr:pic>
      <xdr:nvPicPr>
        <xdr:cNvPr id="343" name="ID_2556F4038E054BC5A4B1211CC2E3DC28" descr="微信图片_20251222111253"/>
        <xdr:cNvPicPr/>
      </xdr:nvPicPr>
      <xdr:blipFill>
        <a:blip r:embed="rId48"/>
        <a:stretch>
          <a:fillRect/>
        </a:stretch>
      </xdr:blipFill>
      <xdr:spPr>
        <a:xfrm>
          <a:off x="13183235" y="32639000"/>
          <a:ext cx="1163955" cy="1293495"/>
        </a:xfrm>
        <a:prstGeom prst="rect">
          <a:avLst/>
        </a:prstGeom>
      </xdr:spPr>
    </xdr:pic>
  </etc:cellImage>
  <etc:cellImage>
    <xdr:pic>
      <xdr:nvPicPr>
        <xdr:cNvPr id="342" name="ID_C223C71CEEFF44B29F81F9C8C67777CC" descr="0d9eaf45-564c-4abc-a5ff-2463e40a9d1f"/>
        <xdr:cNvPicPr/>
      </xdr:nvPicPr>
      <xdr:blipFill>
        <a:blip r:embed="rId49"/>
        <a:stretch>
          <a:fillRect/>
        </a:stretch>
      </xdr:blipFill>
      <xdr:spPr>
        <a:xfrm>
          <a:off x="13081000" y="32491680"/>
          <a:ext cx="1384935" cy="1263015"/>
        </a:xfrm>
        <a:prstGeom prst="rect">
          <a:avLst/>
        </a:prstGeom>
      </xdr:spPr>
    </xdr:pic>
  </etc:cellImage>
  <etc:cellImage>
    <xdr:pic>
      <xdr:nvPicPr>
        <xdr:cNvPr id="341" name="ID_769248CA64B84A1CAB0E2864818FAC07" descr="dc4e0896-0ad7-4538-928c-e689fdcf83c6"/>
        <xdr:cNvPicPr/>
      </xdr:nvPicPr>
      <xdr:blipFill>
        <a:blip r:embed="rId50"/>
        <a:stretch>
          <a:fillRect/>
        </a:stretch>
      </xdr:blipFill>
      <xdr:spPr>
        <a:xfrm>
          <a:off x="12961620" y="30538420"/>
          <a:ext cx="1531620" cy="1868170"/>
        </a:xfrm>
        <a:prstGeom prst="rect">
          <a:avLst/>
        </a:prstGeom>
      </xdr:spPr>
    </xdr:pic>
  </etc:cellImage>
  <etc:cellImage>
    <xdr:pic>
      <xdr:nvPicPr>
        <xdr:cNvPr id="340" name="ID_04B22ED8FD4942B7AD1F7971B91C3DA9" descr="b0470dc7-a6e5-4086-9bfc-91cd0a43a4e0"/>
        <xdr:cNvPicPr/>
      </xdr:nvPicPr>
      <xdr:blipFill>
        <a:blip r:embed="rId51"/>
        <a:stretch>
          <a:fillRect/>
        </a:stretch>
      </xdr:blipFill>
      <xdr:spPr>
        <a:xfrm>
          <a:off x="13266420" y="30406340"/>
          <a:ext cx="882015" cy="775335"/>
        </a:xfrm>
        <a:prstGeom prst="rect">
          <a:avLst/>
        </a:prstGeom>
      </xdr:spPr>
    </xdr:pic>
  </etc:cellImage>
  <etc:cellImage>
    <xdr:pic>
      <xdr:nvPicPr>
        <xdr:cNvPr id="91" name="ID_385A77EF2BAC41E6B3D73094C5D150C7"/>
        <xdr:cNvPicPr/>
      </xdr:nvPicPr>
      <xdr:blipFill>
        <a:blip r:embed="rId52"/>
        <a:stretch>
          <a:fillRect/>
        </a:stretch>
      </xdr:blipFill>
      <xdr:spPr>
        <a:xfrm>
          <a:off x="13192125" y="9280525"/>
          <a:ext cx="1574800" cy="9671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" name="ID_B1F45D5E6D1943C2B8737EC7C99BB707" descr="f8c6d9a338c9e9f342f9c9f0c7ead87"/>
        <xdr:cNvPicPr/>
      </xdr:nvPicPr>
      <xdr:blipFill>
        <a:blip r:embed="rId53"/>
        <a:stretch>
          <a:fillRect/>
        </a:stretch>
      </xdr:blipFill>
      <xdr:spPr>
        <a:xfrm>
          <a:off x="12646025" y="1769110"/>
          <a:ext cx="1122680" cy="737235"/>
        </a:xfrm>
        <a:prstGeom prst="rect">
          <a:avLst/>
        </a:prstGeom>
      </xdr:spPr>
    </xdr:pic>
  </etc:cellImage>
  <etc:cellImage>
    <xdr:pic>
      <xdr:nvPicPr>
        <xdr:cNvPr id="8" name="ID_1D3BB13FA6564C27BB7EEBEB6C31E6E1" descr="微信图片_20251222111253"/>
        <xdr:cNvPicPr/>
      </xdr:nvPicPr>
      <xdr:blipFill>
        <a:blip r:embed="rId54"/>
        <a:stretch>
          <a:fillRect/>
        </a:stretch>
      </xdr:blipFill>
      <xdr:spPr>
        <a:xfrm>
          <a:off x="12668885" y="7771765"/>
          <a:ext cx="1163955" cy="731520"/>
        </a:xfrm>
        <a:prstGeom prst="rect">
          <a:avLst/>
        </a:prstGeom>
      </xdr:spPr>
    </xdr:pic>
  </etc:cellImage>
  <etc:cellImage>
    <xdr:pic>
      <xdr:nvPicPr>
        <xdr:cNvPr id="6" name="ID_82A3F3C9346043CF8AE093A730209F60" descr="微信图片_20251220165728"/>
        <xdr:cNvPicPr/>
      </xdr:nvPicPr>
      <xdr:blipFill>
        <a:blip r:embed="rId55"/>
        <a:stretch>
          <a:fillRect/>
        </a:stretch>
      </xdr:blipFill>
      <xdr:spPr>
        <a:xfrm>
          <a:off x="12650470" y="3227070"/>
          <a:ext cx="1208405" cy="720725"/>
        </a:xfrm>
        <a:prstGeom prst="rect">
          <a:avLst/>
        </a:prstGeom>
      </xdr:spPr>
    </xdr:pic>
  </etc:cellImage>
  <etc:cellImage>
    <xdr:pic>
      <xdr:nvPicPr>
        <xdr:cNvPr id="5" name="ID_66253D5E115846DE8F00280DD93913BB" descr="微信图片_20251220170120"/>
        <xdr:cNvPicPr/>
      </xdr:nvPicPr>
      <xdr:blipFill>
        <a:blip r:embed="rId56"/>
        <a:stretch>
          <a:fillRect/>
        </a:stretch>
      </xdr:blipFill>
      <xdr:spPr>
        <a:xfrm>
          <a:off x="12642850" y="4712970"/>
          <a:ext cx="1221740" cy="696595"/>
        </a:xfrm>
        <a:prstGeom prst="rect">
          <a:avLst/>
        </a:prstGeom>
      </xdr:spPr>
    </xdr:pic>
  </etc:cellImage>
  <etc:cellImage>
    <xdr:pic>
      <xdr:nvPicPr>
        <xdr:cNvPr id="4" name="ID_B773D1C861244DC2BA2F9B505DE3CEA9" descr="微信图片_20251220165618"/>
        <xdr:cNvPicPr/>
      </xdr:nvPicPr>
      <xdr:blipFill>
        <a:blip r:embed="rId57"/>
        <a:stretch>
          <a:fillRect/>
        </a:stretch>
      </xdr:blipFill>
      <xdr:spPr>
        <a:xfrm>
          <a:off x="12642215" y="6236335"/>
          <a:ext cx="1219200" cy="718820"/>
        </a:xfrm>
        <a:prstGeom prst="rect">
          <a:avLst/>
        </a:prstGeom>
      </xdr:spPr>
    </xdr:pic>
  </etc:cellImage>
  <etc:cellImage>
    <xdr:pic>
      <xdr:nvPicPr>
        <xdr:cNvPr id="3" name="ID_9C9AE866DA0B43529D793D32C81DDE15" descr="微信图片_20251220165805"/>
        <xdr:cNvPicPr/>
      </xdr:nvPicPr>
      <xdr:blipFill>
        <a:blip r:embed="rId58"/>
        <a:stretch>
          <a:fillRect/>
        </a:stretch>
      </xdr:blipFill>
      <xdr:spPr>
        <a:xfrm>
          <a:off x="12642850" y="5474970"/>
          <a:ext cx="1219200" cy="742950"/>
        </a:xfrm>
        <a:prstGeom prst="rect">
          <a:avLst/>
        </a:prstGeom>
      </xdr:spPr>
    </xdr:pic>
  </etc:cellImage>
  <etc:cellImage>
    <xdr:pic>
      <xdr:nvPicPr>
        <xdr:cNvPr id="2" name="ID_FFDEA757F9F24FD4B768158F0DDE683F" descr="微信图片_20251220165751"/>
        <xdr:cNvPicPr/>
      </xdr:nvPicPr>
      <xdr:blipFill>
        <a:blip r:embed="rId59"/>
        <a:stretch>
          <a:fillRect/>
        </a:stretch>
      </xdr:blipFill>
      <xdr:spPr>
        <a:xfrm>
          <a:off x="12640310" y="2424430"/>
          <a:ext cx="1209675" cy="742950"/>
        </a:xfrm>
        <a:prstGeom prst="rect">
          <a:avLst/>
        </a:prstGeom>
      </xdr:spPr>
    </xdr:pic>
  </etc:cellImage>
  <etc:cellImage>
    <xdr:pic>
      <xdr:nvPicPr>
        <xdr:cNvPr id="93" name="ID_90F39152665744C5941B7EAF92F2FCB9"/>
        <xdr:cNvPicPr/>
      </xdr:nvPicPr>
      <xdr:blipFill>
        <a:blip r:embed="rId60"/>
        <a:stretch>
          <a:fillRect/>
        </a:stretch>
      </xdr:blipFill>
      <xdr:spPr>
        <a:xfrm>
          <a:off x="13210540" y="9994900"/>
          <a:ext cx="1752600" cy="9131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7" name="ID_174B86B0311743F6A6E0477836981232"/>
        <xdr:cNvPicPr/>
      </xdr:nvPicPr>
      <xdr:blipFill>
        <a:blip r:embed="rId61"/>
        <a:stretch>
          <a:fillRect/>
        </a:stretch>
      </xdr:blipFill>
      <xdr:spPr>
        <a:xfrm>
          <a:off x="13199110" y="10899775"/>
          <a:ext cx="1224280" cy="9086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8" name="ID_5A5FCA7A02AD49869F17AE7E1DD65CA0"/>
        <xdr:cNvPicPr/>
      </xdr:nvPicPr>
      <xdr:blipFill>
        <a:blip r:embed="rId62"/>
        <a:stretch>
          <a:fillRect/>
        </a:stretch>
      </xdr:blipFill>
      <xdr:spPr>
        <a:xfrm>
          <a:off x="13592810" y="15819755"/>
          <a:ext cx="935990" cy="9264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9" name="ID_EE95C220710B41C18195A600E930DB50"/>
        <xdr:cNvPicPr/>
      </xdr:nvPicPr>
      <xdr:blipFill>
        <a:blip r:embed="rId63"/>
        <a:stretch>
          <a:fillRect/>
        </a:stretch>
      </xdr:blipFill>
      <xdr:spPr>
        <a:xfrm>
          <a:off x="12800330" y="15614650"/>
          <a:ext cx="2381250" cy="9861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0" name="ID_646802D3EA73469EB04CA6FA1DFA4B44"/>
        <xdr:cNvPicPr/>
      </xdr:nvPicPr>
      <xdr:blipFill>
        <a:blip r:embed="rId64"/>
        <a:stretch>
          <a:fillRect/>
        </a:stretch>
      </xdr:blipFill>
      <xdr:spPr>
        <a:xfrm>
          <a:off x="13343255" y="16871950"/>
          <a:ext cx="1169670" cy="9251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1" name="ID_063E3F8326F64E3DA93E22F3C5FED35A"/>
        <xdr:cNvPicPr/>
      </xdr:nvPicPr>
      <xdr:blipFill>
        <a:blip r:embed="rId65"/>
        <a:stretch>
          <a:fillRect/>
        </a:stretch>
      </xdr:blipFill>
      <xdr:spPr>
        <a:xfrm>
          <a:off x="13395960" y="17062450"/>
          <a:ext cx="981710" cy="8909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6" name="ID_04C2A90268984D06B8A7BA874D2E06C7"/>
        <xdr:cNvPicPr/>
      </xdr:nvPicPr>
      <xdr:blipFill>
        <a:blip r:embed="rId66"/>
        <a:stretch>
          <a:fillRect/>
        </a:stretch>
      </xdr:blipFill>
      <xdr:spPr>
        <a:xfrm>
          <a:off x="12969240" y="16510000"/>
          <a:ext cx="1924685" cy="9340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8" name="ID_556A3614B63F457FB2F6B3340D7F7037"/>
        <xdr:cNvPicPr/>
      </xdr:nvPicPr>
      <xdr:blipFill>
        <a:blip r:embed="rId67"/>
        <a:stretch>
          <a:fillRect/>
        </a:stretch>
      </xdr:blipFill>
      <xdr:spPr>
        <a:xfrm>
          <a:off x="13084175" y="15424150"/>
          <a:ext cx="1791970" cy="9582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9" name="ID_EE3429ACCF114C548E7458D516602B82"/>
        <xdr:cNvPicPr/>
      </xdr:nvPicPr>
      <xdr:blipFill>
        <a:blip r:embed="rId68"/>
        <a:stretch>
          <a:fillRect/>
        </a:stretch>
      </xdr:blipFill>
      <xdr:spPr>
        <a:xfrm>
          <a:off x="13398500" y="16690975"/>
          <a:ext cx="1247775" cy="8928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0" name="ID_0AA330161D754660A514DBEAA2C87C7D"/>
        <xdr:cNvPicPr/>
      </xdr:nvPicPr>
      <xdr:blipFill>
        <a:blip r:embed="rId69"/>
        <a:stretch>
          <a:fillRect/>
        </a:stretch>
      </xdr:blipFill>
      <xdr:spPr>
        <a:xfrm>
          <a:off x="13080365" y="23568025"/>
          <a:ext cx="1724660" cy="9207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1" name="ID_0FA459F72B8C42B6808FAF3317519DC1"/>
        <xdr:cNvPicPr/>
      </xdr:nvPicPr>
      <xdr:blipFill>
        <a:blip r:embed="rId70"/>
        <a:stretch>
          <a:fillRect/>
        </a:stretch>
      </xdr:blipFill>
      <xdr:spPr>
        <a:xfrm>
          <a:off x="13286740" y="23749000"/>
          <a:ext cx="1321435" cy="8674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4" name="ID_C57AF63127D242E48C53C03AC69EDA61"/>
        <xdr:cNvPicPr/>
      </xdr:nvPicPr>
      <xdr:blipFill>
        <a:blip r:embed="rId71"/>
        <a:stretch>
          <a:fillRect/>
        </a:stretch>
      </xdr:blipFill>
      <xdr:spPr>
        <a:xfrm>
          <a:off x="13168630" y="24291925"/>
          <a:ext cx="1463675" cy="98996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5" name="ID_EA8F2922101A4B8A8D0CDD25ED946AC9"/>
        <xdr:cNvPicPr/>
      </xdr:nvPicPr>
      <xdr:blipFill>
        <a:blip r:embed="rId72"/>
        <a:stretch>
          <a:fillRect/>
        </a:stretch>
      </xdr:blipFill>
      <xdr:spPr>
        <a:xfrm>
          <a:off x="13579475" y="24472900"/>
          <a:ext cx="756285" cy="10172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7" name="ID_83B72F071D3B452E9FDB940D664419E9"/>
        <xdr:cNvPicPr/>
      </xdr:nvPicPr>
      <xdr:blipFill>
        <a:blip r:embed="rId73"/>
        <a:stretch>
          <a:fillRect/>
        </a:stretch>
      </xdr:blipFill>
      <xdr:spPr>
        <a:xfrm>
          <a:off x="13167360" y="24844375"/>
          <a:ext cx="1388110" cy="9061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8" name="ID_6FCA81F9EAF9439A9319EAC53ECDDB31"/>
        <xdr:cNvPicPr/>
      </xdr:nvPicPr>
      <xdr:blipFill>
        <a:blip r:embed="rId74"/>
        <a:stretch>
          <a:fillRect/>
        </a:stretch>
      </xdr:blipFill>
      <xdr:spPr>
        <a:xfrm>
          <a:off x="12638405" y="24663400"/>
          <a:ext cx="2512060" cy="9023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0" name="ID_66AC4B3CD03743038E4E00E06CA0D96D"/>
        <xdr:cNvPicPr/>
      </xdr:nvPicPr>
      <xdr:blipFill>
        <a:blip r:embed="rId75"/>
        <a:stretch>
          <a:fillRect/>
        </a:stretch>
      </xdr:blipFill>
      <xdr:spPr>
        <a:xfrm>
          <a:off x="13348970" y="13442950"/>
          <a:ext cx="779145" cy="796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3" name="ID_7EDB52F87F38432099ACDBBA3175B9B0"/>
        <xdr:cNvPicPr/>
      </xdr:nvPicPr>
      <xdr:blipFill>
        <a:blip r:embed="rId76"/>
        <a:stretch>
          <a:fillRect/>
        </a:stretch>
      </xdr:blipFill>
      <xdr:spPr>
        <a:xfrm>
          <a:off x="13313410" y="14881225"/>
          <a:ext cx="1628140" cy="10102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34" name="ID_672E3BD34DA0441497BE2369BCD986E4"/>
        <xdr:cNvPicPr/>
      </xdr:nvPicPr>
      <xdr:blipFill>
        <a:blip r:embed="rId77"/>
        <a:stretch>
          <a:fillRect/>
        </a:stretch>
      </xdr:blipFill>
      <xdr:spPr>
        <a:xfrm>
          <a:off x="12912090" y="19173825"/>
          <a:ext cx="2289175" cy="675640"/>
        </a:xfrm>
        <a:prstGeom prst="rect">
          <a:avLst/>
        </a:prstGeom>
      </xdr:spPr>
    </xdr:pic>
  </etc:cellImage>
  <etc:cellImage>
    <xdr:pic>
      <xdr:nvPicPr>
        <xdr:cNvPr id="138" name="ID_8EB29B5D71C54947ADA46120323C5CE3"/>
        <xdr:cNvPicPr/>
      </xdr:nvPicPr>
      <xdr:blipFill>
        <a:blip r:embed="rId78"/>
        <a:stretch>
          <a:fillRect/>
        </a:stretch>
      </xdr:blipFill>
      <xdr:spPr>
        <a:xfrm>
          <a:off x="12689840" y="12938125"/>
          <a:ext cx="2987040" cy="850265"/>
        </a:xfrm>
        <a:prstGeom prst="rect">
          <a:avLst/>
        </a:prstGeom>
      </xdr:spPr>
    </xdr:pic>
  </etc:cellImage>
  <etc:cellImage>
    <xdr:pic>
      <xdr:nvPicPr>
        <xdr:cNvPr id="140" name="ID_01C0293F1F6E4BA1A023BBF8D8FC06B5"/>
        <xdr:cNvPicPr/>
      </xdr:nvPicPr>
      <xdr:blipFill>
        <a:blip r:embed="rId79"/>
        <a:stretch>
          <a:fillRect/>
        </a:stretch>
      </xdr:blipFill>
      <xdr:spPr>
        <a:xfrm>
          <a:off x="12638405" y="13623925"/>
          <a:ext cx="2562860" cy="779145"/>
        </a:xfrm>
        <a:prstGeom prst="rect">
          <a:avLst/>
        </a:prstGeom>
      </xdr:spPr>
    </xdr:pic>
  </etc:cellImage>
  <etc:cellImage>
    <xdr:pic>
      <xdr:nvPicPr>
        <xdr:cNvPr id="141" name="ID_EF1B6B7F10994DEFAF0B677E204100DA"/>
        <xdr:cNvPicPr/>
      </xdr:nvPicPr>
      <xdr:blipFill>
        <a:blip r:embed="rId80"/>
        <a:stretch>
          <a:fillRect/>
        </a:stretch>
      </xdr:blipFill>
      <xdr:spPr>
        <a:xfrm>
          <a:off x="12707620" y="13891260"/>
          <a:ext cx="3107690" cy="836295"/>
        </a:xfrm>
        <a:prstGeom prst="rect">
          <a:avLst/>
        </a:prstGeom>
      </xdr:spPr>
    </xdr:pic>
  </etc:cellImage>
  <etc:cellImage>
    <xdr:pic>
      <xdr:nvPicPr>
        <xdr:cNvPr id="143" name="ID_07F10252FC404138B584306A815D92B9"/>
        <xdr:cNvPicPr/>
      </xdr:nvPicPr>
      <xdr:blipFill>
        <a:blip r:embed="rId81"/>
        <a:stretch>
          <a:fillRect/>
        </a:stretch>
      </xdr:blipFill>
      <xdr:spPr>
        <a:xfrm>
          <a:off x="13279120" y="15243175"/>
          <a:ext cx="1887220" cy="875030"/>
        </a:xfrm>
        <a:prstGeom prst="rect">
          <a:avLst/>
        </a:prstGeom>
      </xdr:spPr>
    </xdr:pic>
  </etc:cellImage>
  <etc:cellImage>
    <xdr:pic>
      <xdr:nvPicPr>
        <xdr:cNvPr id="144" name="ID_D6CE7256939C4C4D8D85480CE7D80E1B"/>
        <xdr:cNvPicPr/>
      </xdr:nvPicPr>
      <xdr:blipFill>
        <a:blip r:embed="rId82"/>
        <a:stretch>
          <a:fillRect/>
        </a:stretch>
      </xdr:blipFill>
      <xdr:spPr>
        <a:xfrm>
          <a:off x="12724765" y="15993745"/>
          <a:ext cx="2493645" cy="888365"/>
        </a:xfrm>
        <a:prstGeom prst="rect">
          <a:avLst/>
        </a:prstGeom>
      </xdr:spPr>
    </xdr:pic>
  </etc:cellImage>
  <etc:cellImage>
    <xdr:pic>
      <xdr:nvPicPr>
        <xdr:cNvPr id="145" name="ID_2AFDDAE6CC374904A9FA5E472B6F930B"/>
        <xdr:cNvPicPr/>
      </xdr:nvPicPr>
      <xdr:blipFill>
        <a:blip r:embed="rId83"/>
        <a:stretch>
          <a:fillRect/>
        </a:stretch>
      </xdr:blipFill>
      <xdr:spPr>
        <a:xfrm>
          <a:off x="12655550" y="17639665"/>
          <a:ext cx="3021330" cy="854075"/>
        </a:xfrm>
        <a:prstGeom prst="rect">
          <a:avLst/>
        </a:prstGeom>
      </xdr:spPr>
    </xdr:pic>
  </etc:cellImage>
  <etc:cellImage>
    <xdr:pic>
      <xdr:nvPicPr>
        <xdr:cNvPr id="148" name="ID_8CC735E3CD39445D8B154E27090C39B5"/>
        <xdr:cNvPicPr/>
      </xdr:nvPicPr>
      <xdr:blipFill>
        <a:blip r:embed="rId84"/>
        <a:stretch>
          <a:fillRect/>
        </a:stretch>
      </xdr:blipFill>
      <xdr:spPr>
        <a:xfrm>
          <a:off x="13001625" y="18366740"/>
          <a:ext cx="2675255" cy="758825"/>
        </a:xfrm>
        <a:prstGeom prst="rect">
          <a:avLst/>
        </a:prstGeom>
      </xdr:spPr>
    </xdr:pic>
  </etc:cellImage>
  <etc:cellImage>
    <xdr:pic>
      <xdr:nvPicPr>
        <xdr:cNvPr id="149" name="ID_D593EDD89B1A4AB2BBEF9F6B2E421AA0"/>
        <xdr:cNvPicPr/>
      </xdr:nvPicPr>
      <xdr:blipFill>
        <a:blip r:embed="rId85"/>
        <a:stretch>
          <a:fillRect/>
        </a:stretch>
      </xdr:blipFill>
      <xdr:spPr>
        <a:xfrm>
          <a:off x="12759055" y="18527395"/>
          <a:ext cx="2917825" cy="831215"/>
        </a:xfrm>
        <a:prstGeom prst="rect">
          <a:avLst/>
        </a:prstGeom>
      </xdr:spPr>
    </xdr:pic>
  </etc:cellImage>
  <etc:cellImage>
    <xdr:pic>
      <xdr:nvPicPr>
        <xdr:cNvPr id="151" name="ID_7E985B6923784A79BDB1751610915F23"/>
        <xdr:cNvPicPr/>
      </xdr:nvPicPr>
      <xdr:blipFill>
        <a:blip r:embed="rId86"/>
        <a:stretch>
          <a:fillRect/>
        </a:stretch>
      </xdr:blipFill>
      <xdr:spPr>
        <a:xfrm>
          <a:off x="12811125" y="22146895"/>
          <a:ext cx="2865755" cy="831215"/>
        </a:xfrm>
        <a:prstGeom prst="rect">
          <a:avLst/>
        </a:prstGeom>
      </xdr:spPr>
    </xdr:pic>
  </etc:cellImage>
  <etc:cellImage>
    <xdr:pic>
      <xdr:nvPicPr>
        <xdr:cNvPr id="152" name="ID_2F949BFDD05B4B19AF86E050927D4C80"/>
        <xdr:cNvPicPr/>
      </xdr:nvPicPr>
      <xdr:blipFill>
        <a:blip r:embed="rId87"/>
        <a:stretch>
          <a:fillRect/>
        </a:stretch>
      </xdr:blipFill>
      <xdr:spPr>
        <a:xfrm>
          <a:off x="13365480" y="18182590"/>
          <a:ext cx="1489075" cy="814070"/>
        </a:xfrm>
        <a:prstGeom prst="rect">
          <a:avLst/>
        </a:prstGeom>
      </xdr:spPr>
    </xdr:pic>
  </etc:cellImage>
  <etc:cellImage>
    <xdr:pic>
      <xdr:nvPicPr>
        <xdr:cNvPr id="156" name="ID_A2B37D8CD19C4550B78D810F4D0D301F"/>
        <xdr:cNvPicPr/>
      </xdr:nvPicPr>
      <xdr:blipFill>
        <a:blip r:embed="rId88"/>
        <a:stretch>
          <a:fillRect/>
        </a:stretch>
      </xdr:blipFill>
      <xdr:spPr>
        <a:xfrm>
          <a:off x="13573125" y="20310475"/>
          <a:ext cx="796925" cy="917575"/>
        </a:xfrm>
        <a:prstGeom prst="rect">
          <a:avLst/>
        </a:prstGeom>
      </xdr:spPr>
    </xdr:pic>
  </etc:cellImage>
  <etc:cellImage>
    <xdr:pic>
      <xdr:nvPicPr>
        <xdr:cNvPr id="157" name="ID_40D17D74B3474234AC320295398F8C26"/>
        <xdr:cNvPicPr/>
      </xdr:nvPicPr>
      <xdr:blipFill>
        <a:blip r:embed="rId89"/>
        <a:stretch>
          <a:fillRect/>
        </a:stretch>
      </xdr:blipFill>
      <xdr:spPr>
        <a:xfrm>
          <a:off x="13538835" y="21034375"/>
          <a:ext cx="690245" cy="784225"/>
        </a:xfrm>
        <a:prstGeom prst="rect">
          <a:avLst/>
        </a:prstGeom>
      </xdr:spPr>
    </xdr:pic>
  </etc:cellImage>
  <etc:cellImage>
    <xdr:pic>
      <xdr:nvPicPr>
        <xdr:cNvPr id="161" name="ID_BDF499326B04402F8D2682FC280E62D7"/>
        <xdr:cNvPicPr/>
      </xdr:nvPicPr>
      <xdr:blipFill>
        <a:blip r:embed="rId90"/>
        <a:stretch>
          <a:fillRect/>
        </a:stretch>
      </xdr:blipFill>
      <xdr:spPr>
        <a:xfrm>
          <a:off x="13763625" y="22706965"/>
          <a:ext cx="1141095" cy="853440"/>
        </a:xfrm>
        <a:prstGeom prst="rect">
          <a:avLst/>
        </a:prstGeom>
      </xdr:spPr>
    </xdr:pic>
  </etc:cellImage>
  <etc:cellImage>
    <xdr:pic>
      <xdr:nvPicPr>
        <xdr:cNvPr id="162" name="ID_DA92ABD271054218B3D3FA1E17640508"/>
        <xdr:cNvPicPr/>
      </xdr:nvPicPr>
      <xdr:blipFill>
        <a:blip r:embed="rId91"/>
        <a:stretch>
          <a:fillRect/>
        </a:stretch>
      </xdr:blipFill>
      <xdr:spPr>
        <a:xfrm>
          <a:off x="13348335" y="22961600"/>
          <a:ext cx="1459865" cy="774700"/>
        </a:xfrm>
        <a:prstGeom prst="rect">
          <a:avLst/>
        </a:prstGeom>
      </xdr:spPr>
    </xdr:pic>
  </etc:cellImage>
  <etc:cellImage>
    <xdr:pic>
      <xdr:nvPicPr>
        <xdr:cNvPr id="163" name="ID_945799FC92A142A5A4F936BA1BF55953"/>
        <xdr:cNvPicPr/>
      </xdr:nvPicPr>
      <xdr:blipFill>
        <a:blip r:embed="rId92"/>
        <a:stretch>
          <a:fillRect/>
        </a:stretch>
      </xdr:blipFill>
      <xdr:spPr>
        <a:xfrm>
          <a:off x="13555980" y="23051770"/>
          <a:ext cx="1272540" cy="922655"/>
        </a:xfrm>
        <a:prstGeom prst="rect">
          <a:avLst/>
        </a:prstGeom>
      </xdr:spPr>
    </xdr:pic>
  </etc:cellImage>
  <etc:cellImage>
    <xdr:pic>
      <xdr:nvPicPr>
        <xdr:cNvPr id="164" name="ID_1388BEB4CDA64D939587EDCE5E2CC71A" descr="4761767575408_.pic"/>
        <xdr:cNvPicPr/>
      </xdr:nvPicPr>
      <xdr:blipFill>
        <a:blip r:embed="rId93"/>
        <a:stretch>
          <a:fillRect/>
        </a:stretch>
      </xdr:blipFill>
      <xdr:spPr>
        <a:xfrm>
          <a:off x="13255625" y="20491450"/>
          <a:ext cx="1365250" cy="1022350"/>
        </a:xfrm>
        <a:prstGeom prst="rect">
          <a:avLst/>
        </a:prstGeom>
      </xdr:spPr>
    </xdr:pic>
  </etc:cellImage>
  <etc:cellImage>
    <xdr:pic>
      <xdr:nvPicPr>
        <xdr:cNvPr id="167" name="ID_6D0F58274573485FB773F296691A9597" descr="4791767576322_.pic"/>
        <xdr:cNvPicPr/>
      </xdr:nvPicPr>
      <xdr:blipFill>
        <a:blip r:embed="rId94"/>
        <a:stretch>
          <a:fillRect/>
        </a:stretch>
      </xdr:blipFill>
      <xdr:spPr>
        <a:xfrm>
          <a:off x="13444855" y="21577300"/>
          <a:ext cx="951230" cy="902970"/>
        </a:xfrm>
        <a:prstGeom prst="rect">
          <a:avLst/>
        </a:prstGeom>
      </xdr:spPr>
    </xdr:pic>
  </etc:cellImage>
  <etc:cellImage>
    <xdr:pic>
      <xdr:nvPicPr>
        <xdr:cNvPr id="319" name="ID_DAC356A1D4F842039ABEFD38B0C90C5C" descr="8118e5f4-46e7-427b-a7c6-5f79dae6e0d9"/>
        <xdr:cNvPicPr/>
      </xdr:nvPicPr>
      <xdr:blipFill>
        <a:blip r:embed="rId95"/>
        <a:stretch>
          <a:fillRect/>
        </a:stretch>
      </xdr:blipFill>
      <xdr:spPr>
        <a:xfrm>
          <a:off x="13255625" y="25151715"/>
          <a:ext cx="868045" cy="880110"/>
        </a:xfrm>
        <a:prstGeom prst="rect">
          <a:avLst/>
        </a:prstGeom>
      </xdr:spPr>
    </xdr:pic>
  </etc:cellImage>
  <etc:cellImage>
    <xdr:pic>
      <xdr:nvPicPr>
        <xdr:cNvPr id="320" name="ID_9F71FF818B2D43719B329A3A875053BD" descr="372a10d1-7561-4d7d-8aac-10672af60aed"/>
        <xdr:cNvPicPr/>
      </xdr:nvPicPr>
      <xdr:blipFill>
        <a:blip r:embed="rId96"/>
        <a:srcRect/>
        <a:stretch>
          <a:fillRect/>
        </a:stretch>
      </xdr:blipFill>
      <xdr:spPr>
        <a:xfrm>
          <a:off x="13211810" y="25986105"/>
          <a:ext cx="935990" cy="952500"/>
        </a:xfrm>
        <a:prstGeom prst="rect">
          <a:avLst/>
        </a:prstGeom>
      </xdr:spPr>
    </xdr:pic>
  </etc:cellImage>
  <etc:cellImage>
    <xdr:pic>
      <xdr:nvPicPr>
        <xdr:cNvPr id="321" name="ID_71D81DF3354946969AED824EC8F11114" descr="70ae484a-e4b9-42af-9e0a-209151f1c1d3"/>
        <xdr:cNvPicPr/>
      </xdr:nvPicPr>
      <xdr:blipFill>
        <a:blip r:embed="rId97"/>
        <a:stretch>
          <a:fillRect/>
        </a:stretch>
      </xdr:blipFill>
      <xdr:spPr>
        <a:xfrm>
          <a:off x="12949555" y="26137870"/>
          <a:ext cx="1437005" cy="686435"/>
        </a:xfrm>
        <a:prstGeom prst="rect">
          <a:avLst/>
        </a:prstGeom>
      </xdr:spPr>
    </xdr:pic>
  </etc:cellImage>
  <etc:cellImage>
    <xdr:pic>
      <xdr:nvPicPr>
        <xdr:cNvPr id="322" name="ID_429E62E1E83043FA950E490C68ABF1A5" descr="981ac670-d7fc-49ec-80f5-c797dc2ee6a8"/>
        <xdr:cNvPicPr/>
      </xdr:nvPicPr>
      <xdr:blipFill>
        <a:blip r:embed="rId98"/>
        <a:stretch>
          <a:fillRect/>
        </a:stretch>
      </xdr:blipFill>
      <xdr:spPr>
        <a:xfrm>
          <a:off x="13102590" y="26541730"/>
          <a:ext cx="1245235" cy="1210310"/>
        </a:xfrm>
        <a:prstGeom prst="rect">
          <a:avLst/>
        </a:prstGeom>
      </xdr:spPr>
    </xdr:pic>
  </etc:cellImage>
  <etc:cellImage>
    <xdr:pic>
      <xdr:nvPicPr>
        <xdr:cNvPr id="323" name="ID_0929DCD1C6BF4D2A9B9D142F8C13421E" descr="941913ea-e417-4eb6-bede-1cfdfe4c7790"/>
        <xdr:cNvPicPr/>
      </xdr:nvPicPr>
      <xdr:blipFill>
        <a:blip r:embed="rId99"/>
        <a:stretch>
          <a:fillRect/>
        </a:stretch>
      </xdr:blipFill>
      <xdr:spPr>
        <a:xfrm>
          <a:off x="13080365" y="26778585"/>
          <a:ext cx="1186815" cy="1043940"/>
        </a:xfrm>
        <a:prstGeom prst="rect">
          <a:avLst/>
        </a:prstGeom>
      </xdr:spPr>
    </xdr:pic>
  </etc:cellImage>
  <etc:cellImage>
    <xdr:pic>
      <xdr:nvPicPr>
        <xdr:cNvPr id="324" name="ID_EA4C561477BB4E81912AC8F922594AA2" descr="503af819-7111-448f-aea4-5708bc39ea78"/>
        <xdr:cNvPicPr/>
      </xdr:nvPicPr>
      <xdr:blipFill>
        <a:blip r:embed="rId100"/>
        <a:stretch>
          <a:fillRect/>
        </a:stretch>
      </xdr:blipFill>
      <xdr:spPr>
        <a:xfrm>
          <a:off x="13048615" y="26885900"/>
          <a:ext cx="1345565" cy="1088390"/>
        </a:xfrm>
        <a:prstGeom prst="rect">
          <a:avLst/>
        </a:prstGeom>
      </xdr:spPr>
    </xdr:pic>
  </etc:cellImage>
  <etc:cellImage>
    <xdr:pic>
      <xdr:nvPicPr>
        <xdr:cNvPr id="325" name="ID_CC2D603BC77642458D76CD1A20F0BA34" descr="8fb75771-cdcb-40d8-a7be-660da3d39786"/>
        <xdr:cNvPicPr/>
      </xdr:nvPicPr>
      <xdr:blipFill>
        <a:blip r:embed="rId101"/>
        <a:stretch>
          <a:fillRect/>
        </a:stretch>
      </xdr:blipFill>
      <xdr:spPr>
        <a:xfrm>
          <a:off x="13331190" y="27071320"/>
          <a:ext cx="894080" cy="865505"/>
        </a:xfrm>
        <a:prstGeom prst="rect">
          <a:avLst/>
        </a:prstGeom>
      </xdr:spPr>
    </xdr:pic>
  </etc:cellImage>
  <etc:cellImage>
    <xdr:pic>
      <xdr:nvPicPr>
        <xdr:cNvPr id="326" name="ID_ACEA3870E64B4F6589293136E3D2DD22" descr="6ac30998-ba8c-4aaf-a5be-9971d245cbc4"/>
        <xdr:cNvPicPr/>
      </xdr:nvPicPr>
      <xdr:blipFill>
        <a:blip r:embed="rId102"/>
        <a:stretch>
          <a:fillRect/>
        </a:stretch>
      </xdr:blipFill>
      <xdr:spPr>
        <a:xfrm>
          <a:off x="12960985" y="27301190"/>
          <a:ext cx="1481455" cy="1435735"/>
        </a:xfrm>
        <a:prstGeom prst="rect">
          <a:avLst/>
        </a:prstGeom>
      </xdr:spPr>
    </xdr:pic>
  </etc:cellImage>
  <etc:cellImage>
    <xdr:pic>
      <xdr:nvPicPr>
        <xdr:cNvPr id="327" name="ID_28C64C2394AA4E2980273212BDE0D868" descr="3773e8b6-eec4-46fc-851a-eb443c7438f9"/>
        <xdr:cNvPicPr/>
      </xdr:nvPicPr>
      <xdr:blipFill>
        <a:blip r:embed="rId103"/>
        <a:stretch>
          <a:fillRect/>
        </a:stretch>
      </xdr:blipFill>
      <xdr:spPr>
        <a:xfrm>
          <a:off x="13058775" y="27920950"/>
          <a:ext cx="1326515" cy="1161415"/>
        </a:xfrm>
        <a:prstGeom prst="rect">
          <a:avLst/>
        </a:prstGeom>
      </xdr:spPr>
    </xdr:pic>
  </etc:cellImage>
  <etc:cellImage>
    <xdr:pic>
      <xdr:nvPicPr>
        <xdr:cNvPr id="328" name="ID_60CAD3124CE64D99A4EC4BE95D4CE01C" descr="b2a3920e-16e4-4bc4-b888-c95d7ca4e8c7"/>
        <xdr:cNvPicPr/>
      </xdr:nvPicPr>
      <xdr:blipFill>
        <a:blip r:embed="rId104"/>
        <a:stretch>
          <a:fillRect/>
        </a:stretch>
      </xdr:blipFill>
      <xdr:spPr>
        <a:xfrm>
          <a:off x="13130530" y="27731720"/>
          <a:ext cx="1167765" cy="1078230"/>
        </a:xfrm>
        <a:prstGeom prst="rect">
          <a:avLst/>
        </a:prstGeom>
      </xdr:spPr>
    </xdr:pic>
  </etc:cellImage>
  <etc:cellImage>
    <xdr:pic>
      <xdr:nvPicPr>
        <xdr:cNvPr id="329" name="ID_28B187252F524451AAD2E6E4F4603010" descr="5118d3ce-b1fc-490e-a46e-adcd6b0fb372"/>
        <xdr:cNvPicPr/>
      </xdr:nvPicPr>
      <xdr:blipFill>
        <a:blip r:embed="rId105"/>
        <a:stretch>
          <a:fillRect/>
        </a:stretch>
      </xdr:blipFill>
      <xdr:spPr>
        <a:xfrm>
          <a:off x="13184505" y="27957145"/>
          <a:ext cx="1123315" cy="1038225"/>
        </a:xfrm>
        <a:prstGeom prst="rect">
          <a:avLst/>
        </a:prstGeom>
      </xdr:spPr>
    </xdr:pic>
  </etc:cellImage>
  <etc:cellImage>
    <xdr:pic>
      <xdr:nvPicPr>
        <xdr:cNvPr id="330" name="ID_9CDE5BB6F3B748F4819105EE2A2616A2" descr="7c097d6b-9f8b-430a-9858-3e40021870f8"/>
        <xdr:cNvPicPr/>
      </xdr:nvPicPr>
      <xdr:blipFill>
        <a:blip r:embed="rId106"/>
        <a:stretch>
          <a:fillRect/>
        </a:stretch>
      </xdr:blipFill>
      <xdr:spPr>
        <a:xfrm>
          <a:off x="12782550" y="27444065"/>
          <a:ext cx="1730375" cy="1510030"/>
        </a:xfrm>
        <a:prstGeom prst="rect">
          <a:avLst/>
        </a:prstGeom>
      </xdr:spPr>
    </xdr:pic>
  </etc:cellImage>
  <etc:cellImage>
    <xdr:pic>
      <xdr:nvPicPr>
        <xdr:cNvPr id="331" name="ID_46274BDF740A4DA59A3352C716E7EE9A" descr="60ee567f-3eb6-4ff7-8929-0e9ae153e142"/>
        <xdr:cNvPicPr/>
      </xdr:nvPicPr>
      <xdr:blipFill>
        <a:blip r:embed="rId107"/>
        <a:stretch>
          <a:fillRect/>
        </a:stretch>
      </xdr:blipFill>
      <xdr:spPr>
        <a:xfrm>
          <a:off x="12879705" y="28282900"/>
          <a:ext cx="1330325" cy="1288415"/>
        </a:xfrm>
        <a:prstGeom prst="rect">
          <a:avLst/>
        </a:prstGeom>
      </xdr:spPr>
    </xdr:pic>
  </etc:cellImage>
  <etc:cellImage>
    <xdr:pic>
      <xdr:nvPicPr>
        <xdr:cNvPr id="332" name="ID_0DEC8ED4E01744B19596B9A868C73FE2" descr="769d6f06-c897-4b44-96b0-f6afc3f8068e"/>
        <xdr:cNvPicPr/>
      </xdr:nvPicPr>
      <xdr:blipFill>
        <a:blip r:embed="rId108"/>
        <a:stretch>
          <a:fillRect/>
        </a:stretch>
      </xdr:blipFill>
      <xdr:spPr>
        <a:xfrm>
          <a:off x="12948920" y="28316555"/>
          <a:ext cx="1324610" cy="1308100"/>
        </a:xfrm>
        <a:prstGeom prst="rect">
          <a:avLst/>
        </a:prstGeom>
      </xdr:spPr>
    </xdr:pic>
  </etc:cellImage>
  <etc:cellImage>
    <xdr:pic>
      <xdr:nvPicPr>
        <xdr:cNvPr id="333" name="ID_0C041FF751EC4C2FA5E6B9B80E42827F" descr="8c55bd67-d20b-464c-8e5c-606d29c037ff"/>
        <xdr:cNvPicPr/>
      </xdr:nvPicPr>
      <xdr:blipFill>
        <a:blip r:embed="rId109"/>
        <a:stretch>
          <a:fillRect/>
        </a:stretch>
      </xdr:blipFill>
      <xdr:spPr>
        <a:xfrm>
          <a:off x="13128625" y="28492450"/>
          <a:ext cx="1230630" cy="1271905"/>
        </a:xfrm>
        <a:prstGeom prst="rect">
          <a:avLst/>
        </a:prstGeom>
      </xdr:spPr>
    </xdr:pic>
  </etc:cellImage>
  <etc:cellImage>
    <xdr:pic>
      <xdr:nvPicPr>
        <xdr:cNvPr id="334" name="ID_9E30B23DE6324EFB9418BD48956D8299" descr="2b79c65c-027c-4f8e-b3e4-55a552536c62"/>
        <xdr:cNvPicPr/>
      </xdr:nvPicPr>
      <xdr:blipFill>
        <a:blip r:embed="rId110"/>
        <a:stretch>
          <a:fillRect/>
        </a:stretch>
      </xdr:blipFill>
      <xdr:spPr>
        <a:xfrm>
          <a:off x="13170535" y="28754705"/>
          <a:ext cx="1134110" cy="1085850"/>
        </a:xfrm>
        <a:prstGeom prst="rect">
          <a:avLst/>
        </a:prstGeom>
      </xdr:spPr>
    </xdr:pic>
  </etc:cellImage>
  <etc:cellImage>
    <xdr:pic>
      <xdr:nvPicPr>
        <xdr:cNvPr id="335" name="ID_4EFFE6B0C6524216AB731DD8F23934CD" descr="e151ed92-1ed0-4b54-8ab5-0ace688425dc"/>
        <xdr:cNvPicPr/>
      </xdr:nvPicPr>
      <xdr:blipFill>
        <a:blip r:embed="rId111"/>
        <a:stretch>
          <a:fillRect/>
        </a:stretch>
      </xdr:blipFill>
      <xdr:spPr>
        <a:xfrm>
          <a:off x="13115290" y="29187775"/>
          <a:ext cx="1247775" cy="1445895"/>
        </a:xfrm>
        <a:prstGeom prst="rect">
          <a:avLst/>
        </a:prstGeom>
      </xdr:spPr>
    </xdr:pic>
  </etc:cellImage>
  <etc:cellImage>
    <xdr:pic>
      <xdr:nvPicPr>
        <xdr:cNvPr id="336" name="ID_8C001391214544AD9119B445EC79237F" descr="48d2c097-9816-4883-b26c-ff249119a0d0"/>
        <xdr:cNvPicPr/>
      </xdr:nvPicPr>
      <xdr:blipFill>
        <a:blip r:embed="rId112"/>
        <a:stretch>
          <a:fillRect/>
        </a:stretch>
      </xdr:blipFill>
      <xdr:spPr>
        <a:xfrm>
          <a:off x="13170535" y="29234130"/>
          <a:ext cx="1037590" cy="1016635"/>
        </a:xfrm>
        <a:prstGeom prst="rect">
          <a:avLst/>
        </a:prstGeom>
      </xdr:spPr>
    </xdr:pic>
  </etc:cellImage>
  <etc:cellImage>
    <xdr:pic>
      <xdr:nvPicPr>
        <xdr:cNvPr id="337" name="ID_A5E4908599F44CA4A511E10E4DF0D06D" descr="53f95775-dd47-4c7f-8b18-c5575f74b629"/>
        <xdr:cNvPicPr/>
      </xdr:nvPicPr>
      <xdr:blipFill>
        <a:blip r:embed="rId113"/>
        <a:stretch>
          <a:fillRect/>
        </a:stretch>
      </xdr:blipFill>
      <xdr:spPr>
        <a:xfrm>
          <a:off x="13128625" y="29425265"/>
          <a:ext cx="1149350" cy="1200785"/>
        </a:xfrm>
        <a:prstGeom prst="rect">
          <a:avLst/>
        </a:prstGeom>
      </xdr:spPr>
    </xdr:pic>
  </etc:cellImage>
  <etc:cellImage>
    <xdr:pic>
      <xdr:nvPicPr>
        <xdr:cNvPr id="338" name="ID_454A5B78A0A64A7496DDE886B9E9A5F1" descr="16cd5af3-9935-48ab-84bc-40031cf54f96"/>
        <xdr:cNvPicPr/>
      </xdr:nvPicPr>
      <xdr:blipFill>
        <a:blip r:embed="rId114"/>
        <a:stretch>
          <a:fillRect/>
        </a:stretch>
      </xdr:blipFill>
      <xdr:spPr>
        <a:xfrm>
          <a:off x="13086080" y="29730700"/>
          <a:ext cx="1273175" cy="995680"/>
        </a:xfrm>
        <a:prstGeom prst="rect">
          <a:avLst/>
        </a:prstGeom>
      </xdr:spPr>
    </xdr:pic>
  </etc:cellImage>
  <etc:cellImage>
    <xdr:pic>
      <xdr:nvPicPr>
        <xdr:cNvPr id="339" name="ID_D64596C2A2374A878C7061DB88237C5B" descr="7cde18a0-9ae5-4765-a2c3-eecf1d21b7c6"/>
        <xdr:cNvPicPr/>
      </xdr:nvPicPr>
      <xdr:blipFill>
        <a:blip r:embed="rId115"/>
        <a:stretch>
          <a:fillRect/>
        </a:stretch>
      </xdr:blipFill>
      <xdr:spPr>
        <a:xfrm>
          <a:off x="13243560" y="29911675"/>
          <a:ext cx="1096010" cy="1089660"/>
        </a:xfrm>
        <a:prstGeom prst="rect">
          <a:avLst/>
        </a:prstGeom>
      </xdr:spPr>
    </xdr:pic>
  </etc:cellImage>
  <etc:cellImage>
    <xdr:pic>
      <xdr:nvPicPr>
        <xdr:cNvPr id="402" name="ID_41C2946814144FDD8B9A9427A322A205" descr="微信图片_20251222110547"/>
        <xdr:cNvPicPr>
          <a:picLocks noChangeAspect="1"/>
        </xdr:cNvPicPr>
      </xdr:nvPicPr>
      <xdr:blipFill>
        <a:blip r:embed="rId116"/>
        <a:stretch>
          <a:fillRect/>
        </a:stretch>
      </xdr:blipFill>
      <xdr:spPr>
        <a:xfrm flipV="1">
          <a:off x="12638405" y="13970000"/>
          <a:ext cx="1128395" cy="723900"/>
        </a:xfrm>
        <a:prstGeom prst="rect">
          <a:avLst/>
        </a:prstGeom>
      </xdr:spPr>
    </xdr:pic>
  </etc:cellImage>
  <etc:cellImage>
    <xdr:pic>
      <xdr:nvPicPr>
        <xdr:cNvPr id="168" name="ID_34BB401818304499B9E45CB5D6A15209"/>
        <xdr:cNvPicPr/>
      </xdr:nvPicPr>
      <xdr:blipFill>
        <a:blip r:embed="rId117"/>
        <a:stretch>
          <a:fillRect/>
        </a:stretch>
      </xdr:blipFill>
      <xdr:spPr>
        <a:xfrm>
          <a:off x="12962890" y="75060175"/>
          <a:ext cx="874395" cy="98044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6" name="ID_407CB475276545B6857ED348026B6D12" descr="4781767575727_.pic"/>
        <xdr:cNvPicPr/>
      </xdr:nvPicPr>
      <xdr:blipFill>
        <a:blip r:embed="rId118"/>
        <a:stretch>
          <a:fillRect/>
        </a:stretch>
      </xdr:blipFill>
      <xdr:spPr>
        <a:xfrm>
          <a:off x="12804140" y="96676845"/>
          <a:ext cx="986790" cy="955040"/>
        </a:xfrm>
        <a:prstGeom prst="rect">
          <a:avLst/>
        </a:prstGeom>
      </xdr:spPr>
    </xdr:pic>
  </etc:cellImage>
  <etc:cellImage>
    <xdr:pic>
      <xdr:nvPicPr>
        <xdr:cNvPr id="159" name="ID_FA73BA94EA1D444E8563ACA4874FF742"/>
        <xdr:cNvPicPr/>
      </xdr:nvPicPr>
      <xdr:blipFill>
        <a:blip r:embed="rId119"/>
        <a:stretch>
          <a:fillRect/>
        </a:stretch>
      </xdr:blipFill>
      <xdr:spPr>
        <a:xfrm>
          <a:off x="12658725" y="91565730"/>
          <a:ext cx="1658620" cy="834390"/>
        </a:xfrm>
        <a:prstGeom prst="rect">
          <a:avLst/>
        </a:prstGeom>
      </xdr:spPr>
    </xdr:pic>
  </etc:cellImage>
  <etc:cellImage>
    <xdr:pic>
      <xdr:nvPicPr>
        <xdr:cNvPr id="158" name="ID_AC10B5E5D10E4A278D4E22C155F9C72F"/>
        <xdr:cNvPicPr/>
      </xdr:nvPicPr>
      <xdr:blipFill>
        <a:blip r:embed="rId120"/>
        <a:stretch>
          <a:fillRect/>
        </a:stretch>
      </xdr:blipFill>
      <xdr:spPr>
        <a:xfrm>
          <a:off x="12705715" y="89124790"/>
          <a:ext cx="1229360" cy="882015"/>
        </a:xfrm>
        <a:prstGeom prst="rect">
          <a:avLst/>
        </a:prstGeom>
      </xdr:spPr>
    </xdr:pic>
  </etc:cellImage>
  <etc:cellImage>
    <xdr:pic>
      <xdr:nvPicPr>
        <xdr:cNvPr id="155" name="ID_787ADFE202174890802CD4F55ABA975C"/>
        <xdr:cNvPicPr/>
      </xdr:nvPicPr>
      <xdr:blipFill>
        <a:blip r:embed="rId121"/>
        <a:stretch>
          <a:fillRect/>
        </a:stretch>
      </xdr:blipFill>
      <xdr:spPr>
        <a:xfrm>
          <a:off x="12761595" y="77626845"/>
          <a:ext cx="1246505" cy="853440"/>
        </a:xfrm>
        <a:prstGeom prst="rect">
          <a:avLst/>
        </a:prstGeom>
      </xdr:spPr>
    </xdr:pic>
  </etc:cellImage>
  <etc:cellImage>
    <xdr:pic>
      <xdr:nvPicPr>
        <xdr:cNvPr id="154" name="ID_3B6AACB1C8164DFA94FCF1D5D8A45F88"/>
        <xdr:cNvPicPr/>
      </xdr:nvPicPr>
      <xdr:blipFill>
        <a:blip r:embed="rId122"/>
        <a:stretch>
          <a:fillRect/>
        </a:stretch>
      </xdr:blipFill>
      <xdr:spPr>
        <a:xfrm>
          <a:off x="12967335" y="76217145"/>
          <a:ext cx="2199005" cy="848360"/>
        </a:xfrm>
        <a:prstGeom prst="rect">
          <a:avLst/>
        </a:prstGeom>
      </xdr:spPr>
    </xdr:pic>
  </etc:cellImage>
  <etc:cellImage>
    <xdr:pic>
      <xdr:nvPicPr>
        <xdr:cNvPr id="150" name="ID_1F107DE3EDD94285A0BF16868EBE9C17"/>
        <xdr:cNvPicPr/>
      </xdr:nvPicPr>
      <xdr:blipFill>
        <a:blip r:embed="rId123"/>
        <a:stretch>
          <a:fillRect/>
        </a:stretch>
      </xdr:blipFill>
      <xdr:spPr>
        <a:xfrm>
          <a:off x="12638405" y="83820000"/>
          <a:ext cx="3038475" cy="865505"/>
        </a:xfrm>
        <a:prstGeom prst="rect">
          <a:avLst/>
        </a:prstGeom>
      </xdr:spPr>
    </xdr:pic>
  </etc:cellImage>
  <etc:cellImage>
    <xdr:pic>
      <xdr:nvPicPr>
        <xdr:cNvPr id="142" name="ID_59F15441B8B5443C8BF4F5D418597D11"/>
        <xdr:cNvPicPr/>
      </xdr:nvPicPr>
      <xdr:blipFill>
        <a:blip r:embed="rId124"/>
        <a:stretch>
          <a:fillRect/>
        </a:stretch>
      </xdr:blipFill>
      <xdr:spPr>
        <a:xfrm>
          <a:off x="12655550" y="41944290"/>
          <a:ext cx="3072765" cy="831215"/>
        </a:xfrm>
        <a:prstGeom prst="rect">
          <a:avLst/>
        </a:prstGeom>
      </xdr:spPr>
    </xdr:pic>
  </etc:cellImage>
  <etc:cellImage>
    <xdr:pic>
      <xdr:nvPicPr>
        <xdr:cNvPr id="139" name="ID_09585EF03F7441508DD7B987F65C7517"/>
        <xdr:cNvPicPr/>
      </xdr:nvPicPr>
      <xdr:blipFill>
        <a:blip r:embed="rId125"/>
        <a:stretch>
          <a:fillRect/>
        </a:stretch>
      </xdr:blipFill>
      <xdr:spPr>
        <a:xfrm>
          <a:off x="12707620" y="33054290"/>
          <a:ext cx="2969260" cy="871220"/>
        </a:xfrm>
        <a:prstGeom prst="rect">
          <a:avLst/>
        </a:prstGeom>
      </xdr:spPr>
    </xdr:pic>
  </etc:cellImage>
  <etc:cellImage>
    <xdr:pic>
      <xdr:nvPicPr>
        <xdr:cNvPr id="136" name="ID_E8D8A2EA7A164D659FBEA1083323484C"/>
        <xdr:cNvPicPr/>
      </xdr:nvPicPr>
      <xdr:blipFill>
        <a:blip r:embed="rId126"/>
        <a:stretch>
          <a:fillRect/>
        </a:stretch>
      </xdr:blipFill>
      <xdr:spPr>
        <a:xfrm>
          <a:off x="12638405" y="24130000"/>
          <a:ext cx="3126740" cy="888365"/>
        </a:xfrm>
        <a:prstGeom prst="rect">
          <a:avLst/>
        </a:prstGeom>
      </xdr:spPr>
    </xdr:pic>
  </etc:cellImage>
  <etc:cellImage>
    <xdr:pic>
      <xdr:nvPicPr>
        <xdr:cNvPr id="132" name="ID_A470B05C6C714EF3B588BC1995A857D1"/>
        <xdr:cNvPicPr/>
      </xdr:nvPicPr>
      <xdr:blipFill>
        <a:blip r:embed="rId127"/>
        <a:stretch>
          <a:fillRect/>
        </a:stretch>
      </xdr:blipFill>
      <xdr:spPr>
        <a:xfrm>
          <a:off x="12767310" y="43226990"/>
          <a:ext cx="1101725" cy="974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6" name="ID_F124C379FCA7479DA6AC79A92B4767A6"/>
        <xdr:cNvPicPr/>
      </xdr:nvPicPr>
      <xdr:blipFill>
        <a:blip r:embed="rId128"/>
        <a:stretch>
          <a:fillRect/>
        </a:stretch>
      </xdr:blipFill>
      <xdr:spPr>
        <a:xfrm>
          <a:off x="12726670" y="101635560"/>
          <a:ext cx="2272030" cy="8343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3" name="ID_4F4A6A7BDE994253AD870B18764B1B40"/>
        <xdr:cNvPicPr/>
      </xdr:nvPicPr>
      <xdr:blipFill>
        <a:blip r:embed="rId129"/>
        <a:stretch>
          <a:fillRect/>
        </a:stretch>
      </xdr:blipFill>
      <xdr:spPr>
        <a:xfrm>
          <a:off x="12904470" y="73660000"/>
          <a:ext cx="1908175" cy="8369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2" name="ID_B6B445971F134A04BAD2FEA8D821D3DB"/>
        <xdr:cNvPicPr/>
      </xdr:nvPicPr>
      <xdr:blipFill>
        <a:blip r:embed="rId130"/>
        <a:stretch>
          <a:fillRect/>
        </a:stretch>
      </xdr:blipFill>
      <xdr:spPr>
        <a:xfrm>
          <a:off x="12656820" y="92867480"/>
          <a:ext cx="1532255" cy="8693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8" name="ID_CE2F8E5B440F495B9813516C8D1068AD"/>
        <xdr:cNvPicPr/>
      </xdr:nvPicPr>
      <xdr:blipFill>
        <a:blip r:embed="rId131"/>
        <a:stretch>
          <a:fillRect/>
        </a:stretch>
      </xdr:blipFill>
      <xdr:spPr>
        <a:xfrm>
          <a:off x="12816840" y="80126205"/>
          <a:ext cx="1021080" cy="9232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7" name="ID_8DC28D85465E441EA895F7190DE999E0"/>
        <xdr:cNvPicPr/>
      </xdr:nvPicPr>
      <xdr:blipFill>
        <a:blip r:embed="rId132"/>
        <a:stretch>
          <a:fillRect/>
        </a:stretch>
      </xdr:blipFill>
      <xdr:spPr>
        <a:xfrm>
          <a:off x="12638405" y="78740000"/>
          <a:ext cx="2286635" cy="8223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4" name="ID_1C29C69BAD4C460DBCC9217B140D6CFD"/>
        <xdr:cNvPicPr/>
      </xdr:nvPicPr>
      <xdr:blipFill>
        <a:blip r:embed="rId133"/>
        <a:stretch>
          <a:fillRect/>
        </a:stretch>
      </xdr:blipFill>
      <xdr:spPr>
        <a:xfrm>
          <a:off x="12708255" y="87790655"/>
          <a:ext cx="2073910" cy="80010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" name="ID_423CE1A6237340FD8697A3A9387C8784" descr="微信图片_20251222114058"/>
        <xdr:cNvPicPr/>
      </xdr:nvPicPr>
      <xdr:blipFill>
        <a:blip r:embed="rId134"/>
        <a:stretch>
          <a:fillRect/>
        </a:stretch>
      </xdr:blipFill>
      <xdr:spPr>
        <a:xfrm>
          <a:off x="12647930" y="7911465"/>
          <a:ext cx="1389380" cy="753745"/>
        </a:xfrm>
        <a:prstGeom prst="rect">
          <a:avLst/>
        </a:prstGeom>
      </xdr:spPr>
    </xdr:pic>
  </etc:cellImage>
  <etc:cellImage>
    <xdr:pic>
      <xdr:nvPicPr>
        <xdr:cNvPr id="92" name="ID_8848F998DDC843CBB162048598A95DE3"/>
        <xdr:cNvPicPr/>
      </xdr:nvPicPr>
      <xdr:blipFill>
        <a:blip r:embed="rId135"/>
        <a:srcRect l="33251" t="20847" r="32896" b="40906"/>
        <a:stretch>
          <a:fillRect/>
        </a:stretch>
      </xdr:blipFill>
      <xdr:spPr>
        <a:xfrm>
          <a:off x="12655550" y="17968595"/>
          <a:ext cx="1468755" cy="9467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6" name="ID_E9953F3782D84948BE3C8B31901C3469"/>
        <xdr:cNvPicPr/>
      </xdr:nvPicPr>
      <xdr:blipFill>
        <a:blip r:embed="rId136"/>
        <a:stretch>
          <a:fillRect/>
        </a:stretch>
      </xdr:blipFill>
      <xdr:spPr>
        <a:xfrm>
          <a:off x="12854305" y="16745585"/>
          <a:ext cx="997585" cy="8655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2" name="ID_2D91ACC829FD4B0F95AD7884E7C85AEF"/>
        <xdr:cNvPicPr/>
      </xdr:nvPicPr>
      <xdr:blipFill>
        <a:blip r:embed="rId137"/>
        <a:stretch>
          <a:fillRect/>
        </a:stretch>
      </xdr:blipFill>
      <xdr:spPr>
        <a:xfrm>
          <a:off x="12755245" y="59924315"/>
          <a:ext cx="1837055" cy="8470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3" name="ID_D1C845F2C8F34856A39E9349E08E7D97"/>
        <xdr:cNvPicPr/>
      </xdr:nvPicPr>
      <xdr:blipFill>
        <a:blip r:embed="rId138"/>
        <a:stretch>
          <a:fillRect/>
        </a:stretch>
      </xdr:blipFill>
      <xdr:spPr>
        <a:xfrm>
          <a:off x="12701270" y="61239400"/>
          <a:ext cx="1219835" cy="9639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4" name="ID_69F46B57FF344F59AB0F62458BC8C5BA"/>
        <xdr:cNvPicPr/>
      </xdr:nvPicPr>
      <xdr:blipFill>
        <a:blip r:embed="rId139"/>
        <a:stretch>
          <a:fillRect/>
        </a:stretch>
      </xdr:blipFill>
      <xdr:spPr>
        <a:xfrm>
          <a:off x="12653010" y="53510815"/>
          <a:ext cx="1491615" cy="9766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2" name="ID_E4D112DFBA51403BA45031EC10F6F9E3"/>
        <xdr:cNvPicPr/>
      </xdr:nvPicPr>
      <xdr:blipFill>
        <a:blip r:embed="rId140"/>
        <a:stretch>
          <a:fillRect/>
        </a:stretch>
      </xdr:blipFill>
      <xdr:spPr>
        <a:xfrm>
          <a:off x="12750165" y="40811450"/>
          <a:ext cx="924560" cy="104457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3" name="ID_9FAB1B067AA7413BBFD10CA4C0ED257F"/>
        <xdr:cNvPicPr/>
      </xdr:nvPicPr>
      <xdr:blipFill>
        <a:blip r:embed="rId141"/>
        <a:stretch>
          <a:fillRect/>
        </a:stretch>
      </xdr:blipFill>
      <xdr:spPr>
        <a:xfrm>
          <a:off x="12797790" y="39370000"/>
          <a:ext cx="2090420" cy="8369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" name="ID_4ADC302F34EC42A18A915B55F7572566" descr="微信图片_20251222111253"/>
        <xdr:cNvPicPr/>
      </xdr:nvPicPr>
      <xdr:blipFill>
        <a:blip r:embed="rId54"/>
        <a:stretch>
          <a:fillRect/>
        </a:stretch>
      </xdr:blipFill>
      <xdr:spPr>
        <a:xfrm>
          <a:off x="12766040" y="1424305"/>
          <a:ext cx="1163955" cy="731520"/>
        </a:xfrm>
        <a:prstGeom prst="rect">
          <a:avLst/>
        </a:prstGeom>
      </xdr:spPr>
    </xdr:pic>
  </etc:cellImage>
  <etc:cellImage>
    <xdr:pic>
      <xdr:nvPicPr>
        <xdr:cNvPr id="153" name="ID_925B43B639934369A7D58E6BCCB2AE13"/>
        <xdr:cNvPicPr/>
      </xdr:nvPicPr>
      <xdr:blipFill>
        <a:blip r:embed="rId142"/>
        <a:stretch>
          <a:fillRect/>
        </a:stretch>
      </xdr:blipFill>
      <xdr:spPr>
        <a:xfrm>
          <a:off x="12774295" y="70151625"/>
          <a:ext cx="2303145" cy="744220"/>
        </a:xfrm>
        <a:prstGeom prst="rect">
          <a:avLst/>
        </a:prstGeom>
      </xdr:spPr>
    </xdr:pic>
  </etc:cellImage>
  <etc:cellImage>
    <xdr:pic>
      <xdr:nvPicPr>
        <xdr:cNvPr id="147" name="ID_13CC9B3BEDB84A07BC1E5FBC1DF20ABF"/>
        <xdr:cNvPicPr/>
      </xdr:nvPicPr>
      <xdr:blipFill>
        <a:blip r:embed="rId143"/>
        <a:stretch>
          <a:fillRect/>
        </a:stretch>
      </xdr:blipFill>
      <xdr:spPr>
        <a:xfrm>
          <a:off x="12829540" y="64982725"/>
          <a:ext cx="2709545" cy="970280"/>
        </a:xfrm>
        <a:prstGeom prst="rect">
          <a:avLst/>
        </a:prstGeom>
      </xdr:spPr>
    </xdr:pic>
  </etc:cellImage>
  <etc:cellImage>
    <xdr:pic>
      <xdr:nvPicPr>
        <xdr:cNvPr id="146" name="ID_C2ED2FC2AC8E435BA611C7E52FADF782"/>
        <xdr:cNvPicPr/>
      </xdr:nvPicPr>
      <xdr:blipFill>
        <a:blip r:embed="rId144"/>
        <a:stretch>
          <a:fillRect/>
        </a:stretch>
      </xdr:blipFill>
      <xdr:spPr>
        <a:xfrm>
          <a:off x="12919710" y="63643510"/>
          <a:ext cx="2987040" cy="923290"/>
        </a:xfrm>
        <a:prstGeom prst="rect">
          <a:avLst/>
        </a:prstGeom>
      </xdr:spPr>
    </xdr:pic>
  </etc:cellImage>
  <etc:cellImage>
    <xdr:pic>
      <xdr:nvPicPr>
        <xdr:cNvPr id="137" name="ID_871F432D8EE649E39C9B8517555D5A84"/>
        <xdr:cNvPicPr/>
      </xdr:nvPicPr>
      <xdr:blipFill>
        <a:blip r:embed="rId145"/>
        <a:stretch>
          <a:fillRect/>
        </a:stretch>
      </xdr:blipFill>
      <xdr:spPr>
        <a:xfrm>
          <a:off x="12738735" y="26876375"/>
          <a:ext cx="2286000" cy="905510"/>
        </a:xfrm>
        <a:prstGeom prst="rect">
          <a:avLst/>
        </a:prstGeom>
      </xdr:spPr>
    </xdr:pic>
  </etc:cellImage>
  <etc:cellImage>
    <xdr:pic>
      <xdr:nvPicPr>
        <xdr:cNvPr id="131" name="ID_841835CAC7794333AD6363B23DAA64DD"/>
        <xdr:cNvPicPr/>
      </xdr:nvPicPr>
      <xdr:blipFill>
        <a:blip r:embed="rId146"/>
        <a:stretch>
          <a:fillRect/>
        </a:stretch>
      </xdr:blipFill>
      <xdr:spPr>
        <a:xfrm>
          <a:off x="12956540" y="29472890"/>
          <a:ext cx="1677670" cy="9226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29" name="ID_C9325519DEEC4FBEA5E9A348ABE2D009"/>
        <xdr:cNvPicPr/>
      </xdr:nvPicPr>
      <xdr:blipFill>
        <a:blip r:embed="rId147"/>
        <a:stretch>
          <a:fillRect/>
        </a:stretch>
      </xdr:blipFill>
      <xdr:spPr>
        <a:xfrm>
          <a:off x="12827635" y="34405570"/>
          <a:ext cx="1749425" cy="9975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9" name="ID_6623C12E1F6442A492A70463F97158CE"/>
        <xdr:cNvPicPr/>
      </xdr:nvPicPr>
      <xdr:blipFill>
        <a:blip r:embed="rId148"/>
        <a:stretch>
          <a:fillRect/>
        </a:stretch>
      </xdr:blipFill>
      <xdr:spPr>
        <a:xfrm>
          <a:off x="12833985" y="71507985"/>
          <a:ext cx="2548890" cy="762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91" name="ID_4486C786E39A423ABF94B0B8EEBB0460" descr="微信图片_20260123143211_1212_77"/>
        <xdr:cNvPicPr/>
      </xdr:nvPicPr>
      <xdr:blipFill>
        <a:blip r:embed="rId149"/>
        <a:srcRect t="25284" r="10987" b="33554"/>
        <a:stretch>
          <a:fillRect/>
        </a:stretch>
      </xdr:blipFill>
      <xdr:spPr>
        <a:xfrm>
          <a:off x="12780010" y="167823515"/>
          <a:ext cx="1003935" cy="812165"/>
        </a:xfrm>
        <a:prstGeom prst="rect">
          <a:avLst/>
        </a:prstGeom>
      </xdr:spPr>
    </xdr:pic>
  </etc:cellImage>
  <etc:cellImage>
    <xdr:pic>
      <xdr:nvPicPr>
        <xdr:cNvPr id="10" name="ID_754B75734C6B4951AF377FF331A7E923"/>
        <xdr:cNvPicPr/>
      </xdr:nvPicPr>
      <xdr:blipFill>
        <a:blip r:embed="rId150"/>
        <a:stretch>
          <a:fillRect/>
        </a:stretch>
      </xdr:blipFill>
      <xdr:spPr>
        <a:xfrm>
          <a:off x="12844780" y="2760980"/>
          <a:ext cx="991235" cy="7537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4" name="ID_40F3E2299EA1463C82113EF4F6D74948"/>
        <xdr:cNvPicPr/>
      </xdr:nvPicPr>
      <xdr:blipFill>
        <a:blip r:embed="rId151"/>
        <a:stretch>
          <a:fillRect/>
        </a:stretch>
      </xdr:blipFill>
      <xdr:spPr>
        <a:xfrm>
          <a:off x="12795885" y="20546695"/>
          <a:ext cx="1333500" cy="8832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95" name="ID_C25283DDC539406588B0040182A5756E"/>
        <xdr:cNvPicPr/>
      </xdr:nvPicPr>
      <xdr:blipFill>
        <a:blip r:embed="rId152"/>
        <a:stretch>
          <a:fillRect/>
        </a:stretch>
      </xdr:blipFill>
      <xdr:spPr>
        <a:xfrm>
          <a:off x="12749530" y="21809710"/>
          <a:ext cx="1372235" cy="9505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5" name="ID_CB81E93BE1CE41EF93714357382606DD"/>
        <xdr:cNvPicPr/>
      </xdr:nvPicPr>
      <xdr:blipFill>
        <a:blip r:embed="rId153"/>
        <a:stretch>
          <a:fillRect/>
        </a:stretch>
      </xdr:blipFill>
      <xdr:spPr>
        <a:xfrm>
          <a:off x="12843510" y="52277645"/>
          <a:ext cx="2349500" cy="8674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07" name="ID_2E6A4180B14F4A6F88251B2B613C9C26"/>
        <xdr:cNvPicPr/>
      </xdr:nvPicPr>
      <xdr:blipFill>
        <a:blip r:embed="rId154"/>
        <a:stretch>
          <a:fillRect/>
        </a:stretch>
      </xdr:blipFill>
      <xdr:spPr>
        <a:xfrm>
          <a:off x="12776835" y="25624155"/>
          <a:ext cx="1829435" cy="8902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0" name="ID_C87AE91BB40F45A0AE62A1CF1CE7641F"/>
        <xdr:cNvPicPr/>
      </xdr:nvPicPr>
      <xdr:blipFill>
        <a:blip r:embed="rId155"/>
        <a:stretch>
          <a:fillRect/>
        </a:stretch>
      </xdr:blipFill>
      <xdr:spPr>
        <a:xfrm>
          <a:off x="13004165" y="30732730"/>
          <a:ext cx="1409065" cy="889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1" name="ID_510D3C77C7444335B657687A4E755E45"/>
        <xdr:cNvPicPr/>
      </xdr:nvPicPr>
      <xdr:blipFill>
        <a:blip r:embed="rId156"/>
        <a:stretch>
          <a:fillRect/>
        </a:stretch>
      </xdr:blipFill>
      <xdr:spPr>
        <a:xfrm>
          <a:off x="12821920" y="28165425"/>
          <a:ext cx="1743710" cy="8578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65" name="ID_43A8355B46084181AA7824FD5E258D43" descr="4771767575603_.pic"/>
        <xdr:cNvPicPr/>
      </xdr:nvPicPr>
      <xdr:blipFill>
        <a:blip r:embed="rId157"/>
        <a:stretch>
          <a:fillRect/>
        </a:stretch>
      </xdr:blipFill>
      <xdr:spPr>
        <a:xfrm flipV="1">
          <a:off x="12835890" y="85225890"/>
          <a:ext cx="2081530" cy="994410"/>
        </a:xfrm>
        <a:prstGeom prst="rect">
          <a:avLst/>
        </a:prstGeom>
      </xdr:spPr>
    </xdr:pic>
  </etc:cellImage>
  <etc:cellImage>
    <xdr:pic>
      <xdr:nvPicPr>
        <xdr:cNvPr id="160" name="ID_3EC7A3F4FA8842E586AA8E85C44A866F"/>
        <xdr:cNvPicPr/>
      </xdr:nvPicPr>
      <xdr:blipFill>
        <a:blip r:embed="rId158"/>
        <a:stretch>
          <a:fillRect/>
        </a:stretch>
      </xdr:blipFill>
      <xdr:spPr>
        <a:xfrm>
          <a:off x="12691745" y="95450660"/>
          <a:ext cx="1494155" cy="796925"/>
        </a:xfrm>
        <a:prstGeom prst="rect">
          <a:avLst/>
        </a:prstGeom>
      </xdr:spPr>
    </xdr:pic>
  </etc:cellImage>
  <etc:cellImage>
    <xdr:pic>
      <xdr:nvPicPr>
        <xdr:cNvPr id="115" name="ID_EFD5763A288D44DC8D6B78B72562E962"/>
        <xdr:cNvPicPr/>
      </xdr:nvPicPr>
      <xdr:blipFill>
        <a:blip r:embed="rId159"/>
        <a:stretch>
          <a:fillRect/>
        </a:stretch>
      </xdr:blipFill>
      <xdr:spPr>
        <a:xfrm>
          <a:off x="12738100" y="103110030"/>
          <a:ext cx="2252345" cy="911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16" name="ID_56FD4ED103C2464782F79686FAA9CA1A"/>
        <xdr:cNvPicPr/>
      </xdr:nvPicPr>
      <xdr:blipFill>
        <a:blip r:embed="rId160"/>
        <a:stretch>
          <a:fillRect/>
        </a:stretch>
      </xdr:blipFill>
      <xdr:spPr>
        <a:xfrm>
          <a:off x="12782550" y="108242100"/>
          <a:ext cx="2167255" cy="9093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403" name="ID_1A7479CFFD114651A81A56DD5D4D4DF8"/>
        <xdr:cNvPicPr>
          <a:picLocks noChangeAspect="1"/>
        </xdr:cNvPicPr>
      </xdr:nvPicPr>
      <xdr:blipFill>
        <a:blip r:embed="rId161"/>
        <a:stretch>
          <a:fillRect/>
        </a:stretch>
      </xdr:blipFill>
      <xdr:spPr>
        <a:xfrm>
          <a:off x="12638405" y="106680000"/>
          <a:ext cx="5667375" cy="299085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7" name="ID_4B95BBFA934C4FBEB983FB3191BE532D"/>
        <xdr:cNvPicPr>
          <a:picLocks noChangeAspect="1"/>
        </xdr:cNvPicPr>
      </xdr:nvPicPr>
      <xdr:blipFill>
        <a:blip r:embed="rId162"/>
        <a:stretch>
          <a:fillRect/>
        </a:stretch>
      </xdr:blipFill>
      <xdr:spPr>
        <a:xfrm>
          <a:off x="7387590" y="4070985"/>
          <a:ext cx="1685290" cy="1142365"/>
        </a:xfrm>
        <a:prstGeom prst="rect">
          <a:avLst/>
        </a:prstGeom>
      </xdr:spPr>
    </xdr:pic>
  </etc:cellImage>
  <etc:cellImage>
    <xdr:pic>
      <xdr:nvPicPr>
        <xdr:cNvPr id="13" name="ID_4873CFB170FD4EF8AD784F98E7EABEFD"/>
        <xdr:cNvPicPr>
          <a:picLocks noChangeAspect="1"/>
        </xdr:cNvPicPr>
      </xdr:nvPicPr>
      <xdr:blipFill>
        <a:blip r:embed="rId163"/>
        <a:stretch>
          <a:fillRect/>
        </a:stretch>
      </xdr:blipFill>
      <xdr:spPr>
        <a:xfrm>
          <a:off x="7019925" y="2985135"/>
          <a:ext cx="1884680" cy="2324100"/>
        </a:xfrm>
        <a:prstGeom prst="rect">
          <a:avLst/>
        </a:prstGeom>
      </xdr:spPr>
    </xdr:pic>
  </etc:cellImage>
  <etc:cellImage>
    <xdr:pic>
      <xdr:nvPicPr>
        <xdr:cNvPr id="14" name="ID_EE3AAA01BD88400BB244C522503BBA49"/>
        <xdr:cNvPicPr>
          <a:picLocks noChangeAspect="1"/>
        </xdr:cNvPicPr>
      </xdr:nvPicPr>
      <xdr:blipFill>
        <a:blip r:embed="rId164"/>
        <a:stretch>
          <a:fillRect/>
        </a:stretch>
      </xdr:blipFill>
      <xdr:spPr>
        <a:xfrm>
          <a:off x="6911340" y="9104630"/>
          <a:ext cx="3067685" cy="1466850"/>
        </a:xfrm>
        <a:prstGeom prst="rect">
          <a:avLst/>
        </a:prstGeom>
      </xdr:spPr>
    </xdr:pic>
  </etc:cellImage>
  <etc:cellImage>
    <xdr:pic>
      <xdr:nvPicPr>
        <xdr:cNvPr id="15" name="ID_4D17B1654F0F4ECDB1D07D19C88B7635"/>
        <xdr:cNvPicPr>
          <a:picLocks noChangeAspect="1"/>
        </xdr:cNvPicPr>
      </xdr:nvPicPr>
      <xdr:blipFill>
        <a:blip r:embed="rId165"/>
        <a:stretch>
          <a:fillRect/>
        </a:stretch>
      </xdr:blipFill>
      <xdr:spPr>
        <a:xfrm>
          <a:off x="7618730" y="8158480"/>
          <a:ext cx="1719580" cy="2105025"/>
        </a:xfrm>
        <a:prstGeom prst="rect">
          <a:avLst/>
        </a:prstGeom>
      </xdr:spPr>
    </xdr:pic>
  </etc:cellImage>
  <etc:cellImage>
    <xdr:pic>
      <xdr:nvPicPr>
        <xdr:cNvPr id="16" name="ID_27DA3C628E604BE0B228DC684CB1A314"/>
        <xdr:cNvPicPr>
          <a:picLocks noChangeAspect="1"/>
        </xdr:cNvPicPr>
      </xdr:nvPicPr>
      <xdr:blipFill>
        <a:blip r:embed="rId166"/>
        <a:stretch>
          <a:fillRect/>
        </a:stretch>
      </xdr:blipFill>
      <xdr:spPr>
        <a:xfrm>
          <a:off x="7210425" y="7157085"/>
          <a:ext cx="2379345" cy="2209800"/>
        </a:xfrm>
        <a:prstGeom prst="rect">
          <a:avLst/>
        </a:prstGeom>
      </xdr:spPr>
    </xdr:pic>
  </etc:cellImage>
  <etc:cellImage>
    <xdr:pic>
      <xdr:nvPicPr>
        <xdr:cNvPr id="17" name="ID_BFCDEC8B0A5E4F98BF7A5A034D4F0A65"/>
        <xdr:cNvPicPr>
          <a:picLocks noChangeAspect="1"/>
        </xdr:cNvPicPr>
      </xdr:nvPicPr>
      <xdr:blipFill>
        <a:blip r:embed="rId167"/>
        <a:stretch>
          <a:fillRect/>
        </a:stretch>
      </xdr:blipFill>
      <xdr:spPr>
        <a:xfrm>
          <a:off x="11474450" y="100665915"/>
          <a:ext cx="609600" cy="70294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8" name="ID_A26E6E1537344FCBA0F08F320515B029"/>
        <xdr:cNvPicPr>
          <a:picLocks noChangeAspect="1"/>
        </xdr:cNvPicPr>
      </xdr:nvPicPr>
      <xdr:blipFill>
        <a:blip r:embed="rId168"/>
        <a:stretch>
          <a:fillRect/>
        </a:stretch>
      </xdr:blipFill>
      <xdr:spPr>
        <a:xfrm>
          <a:off x="11517630" y="99980115"/>
          <a:ext cx="497840" cy="73279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19" name="ID_63E4AA4A54364D1B8997F9AC3A69B673"/>
        <xdr:cNvPicPr>
          <a:picLocks noChangeAspect="1"/>
        </xdr:cNvPicPr>
      </xdr:nvPicPr>
      <xdr:blipFill>
        <a:blip r:embed="rId169"/>
        <a:stretch>
          <a:fillRect/>
        </a:stretch>
      </xdr:blipFill>
      <xdr:spPr>
        <a:xfrm>
          <a:off x="11199495" y="95733870"/>
          <a:ext cx="928370" cy="11512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0" name="ID_AB0839BE07A3430FBA26AC19105A53DE"/>
        <xdr:cNvPicPr>
          <a:picLocks noChangeAspect="1"/>
        </xdr:cNvPicPr>
      </xdr:nvPicPr>
      <xdr:blipFill>
        <a:blip r:embed="rId170"/>
        <a:stretch>
          <a:fillRect/>
        </a:stretch>
      </xdr:blipFill>
      <xdr:spPr>
        <a:xfrm>
          <a:off x="11155045" y="96367600"/>
          <a:ext cx="915035" cy="7378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1" name="ID_1C7DC696F21040919E4F98789AADE8D2"/>
        <xdr:cNvPicPr>
          <a:picLocks noChangeAspect="1"/>
        </xdr:cNvPicPr>
      </xdr:nvPicPr>
      <xdr:blipFill>
        <a:blip r:embed="rId171"/>
        <a:stretch>
          <a:fillRect/>
        </a:stretch>
      </xdr:blipFill>
      <xdr:spPr>
        <a:xfrm>
          <a:off x="11525885" y="106816525"/>
          <a:ext cx="726440" cy="69088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2" name="ID_AEAC3BB4761047EBACDE1F9CC11DBEA4"/>
        <xdr:cNvPicPr>
          <a:picLocks noChangeAspect="1"/>
        </xdr:cNvPicPr>
      </xdr:nvPicPr>
      <xdr:blipFill>
        <a:blip r:embed="rId172"/>
        <a:stretch>
          <a:fillRect/>
        </a:stretch>
      </xdr:blipFill>
      <xdr:spPr>
        <a:xfrm>
          <a:off x="11337925" y="105430320"/>
          <a:ext cx="903605" cy="59880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3" name="ID_D0B3A7F685BD4C239F13EF20137AE7D6"/>
        <xdr:cNvPicPr>
          <a:picLocks noChangeAspect="1"/>
        </xdr:cNvPicPr>
      </xdr:nvPicPr>
      <xdr:blipFill>
        <a:blip r:embed="rId170"/>
        <a:stretch>
          <a:fillRect/>
        </a:stretch>
      </xdr:blipFill>
      <xdr:spPr>
        <a:xfrm>
          <a:off x="11361420" y="95142050"/>
          <a:ext cx="1077595" cy="7378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4" name="ID_0E6A0DFC4C9C475C97020D3142AD6C9F"/>
        <xdr:cNvPicPr>
          <a:picLocks noChangeAspect="1"/>
        </xdr:cNvPicPr>
      </xdr:nvPicPr>
      <xdr:blipFill>
        <a:blip r:embed="rId173"/>
        <a:stretch>
          <a:fillRect/>
        </a:stretch>
      </xdr:blipFill>
      <xdr:spPr>
        <a:xfrm>
          <a:off x="9761855" y="16271240"/>
          <a:ext cx="2607945" cy="19157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5" name="ID_01AF2A13256448DFB9BA0CA5413F9B0D"/>
        <xdr:cNvPicPr>
          <a:picLocks noChangeAspect="1"/>
        </xdr:cNvPicPr>
      </xdr:nvPicPr>
      <xdr:blipFill>
        <a:blip r:embed="rId174"/>
        <a:stretch>
          <a:fillRect/>
        </a:stretch>
      </xdr:blipFill>
      <xdr:spPr>
        <a:xfrm>
          <a:off x="9676765" y="4867910"/>
          <a:ext cx="3442335" cy="466217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6" name="ID_C4554C989BA9421092C48CD2B5B17D56"/>
        <xdr:cNvPicPr>
          <a:picLocks noChangeAspect="1"/>
        </xdr:cNvPicPr>
      </xdr:nvPicPr>
      <xdr:blipFill>
        <a:blip r:embed="rId175"/>
        <a:stretch>
          <a:fillRect/>
        </a:stretch>
      </xdr:blipFill>
      <xdr:spPr>
        <a:xfrm>
          <a:off x="9668510" y="381000"/>
          <a:ext cx="2961005" cy="114998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7" name="ID_038B83263BBF41E0AB77EBA38C616C6A"/>
        <xdr:cNvPicPr>
          <a:picLocks noChangeAspect="1"/>
        </xdr:cNvPicPr>
      </xdr:nvPicPr>
      <xdr:blipFill>
        <a:blip r:embed="rId176"/>
        <a:stretch>
          <a:fillRect/>
        </a:stretch>
      </xdr:blipFill>
      <xdr:spPr>
        <a:xfrm>
          <a:off x="9739630" y="2936240"/>
          <a:ext cx="2826385" cy="179641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8" name="ID_C92BDC0D518347919760A79FFD0DADC9"/>
        <xdr:cNvPicPr>
          <a:picLocks noChangeAspect="1"/>
        </xdr:cNvPicPr>
      </xdr:nvPicPr>
      <xdr:blipFill>
        <a:blip r:embed="rId177"/>
        <a:stretch>
          <a:fillRect/>
        </a:stretch>
      </xdr:blipFill>
      <xdr:spPr>
        <a:xfrm>
          <a:off x="9668510" y="1587500"/>
          <a:ext cx="3054985" cy="12649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29" name="ID_FC7F5B779EB34BF7B6844991B59F314A"/>
        <xdr:cNvPicPr>
          <a:picLocks noChangeAspect="1"/>
        </xdr:cNvPicPr>
      </xdr:nvPicPr>
      <xdr:blipFill>
        <a:blip r:embed="rId178"/>
        <a:stretch>
          <a:fillRect/>
        </a:stretch>
      </xdr:blipFill>
      <xdr:spPr>
        <a:xfrm>
          <a:off x="9695815" y="11690350"/>
          <a:ext cx="2940685" cy="18637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0" name="ID_030BCB0C5CD54AE9A458489ECD91CF68"/>
        <xdr:cNvPicPr>
          <a:picLocks noChangeAspect="1"/>
        </xdr:cNvPicPr>
      </xdr:nvPicPr>
      <xdr:blipFill>
        <a:blip r:embed="rId179"/>
        <a:stretch>
          <a:fillRect/>
        </a:stretch>
      </xdr:blipFill>
      <xdr:spPr>
        <a:xfrm>
          <a:off x="9709150" y="10033635"/>
          <a:ext cx="2815590" cy="15951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1" name="ID_4AAAA089D8AE4915987E10C884172826"/>
        <xdr:cNvPicPr>
          <a:picLocks noChangeAspect="1"/>
        </xdr:cNvPicPr>
      </xdr:nvPicPr>
      <xdr:blipFill>
        <a:blip r:embed="rId180"/>
        <a:stretch>
          <a:fillRect/>
        </a:stretch>
      </xdr:blipFill>
      <xdr:spPr>
        <a:xfrm>
          <a:off x="9890760" y="13850620"/>
          <a:ext cx="1945640" cy="238315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2" name="ID_022B5D48D4F44CF7B9CAEA60A9F7A18A"/>
        <xdr:cNvPicPr>
          <a:picLocks noChangeAspect="1"/>
        </xdr:cNvPicPr>
      </xdr:nvPicPr>
      <xdr:blipFill>
        <a:blip r:embed="rId181"/>
        <a:stretch>
          <a:fillRect/>
        </a:stretch>
      </xdr:blipFill>
      <xdr:spPr>
        <a:xfrm>
          <a:off x="9719310" y="18275935"/>
          <a:ext cx="2974340" cy="227711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3" name="ID_5A298054DF694288B9099998ECD761A7"/>
        <xdr:cNvPicPr>
          <a:picLocks noChangeAspect="1"/>
        </xdr:cNvPicPr>
      </xdr:nvPicPr>
      <xdr:blipFill>
        <a:blip r:embed="rId182"/>
        <a:stretch>
          <a:fillRect/>
        </a:stretch>
      </xdr:blipFill>
      <xdr:spPr>
        <a:xfrm>
          <a:off x="9740900" y="20620990"/>
          <a:ext cx="2834005" cy="133159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4" name="ID_0B43D24A37DD42C384C50A21F1981EDF"/>
        <xdr:cNvPicPr>
          <a:picLocks noChangeAspect="1"/>
        </xdr:cNvPicPr>
      </xdr:nvPicPr>
      <xdr:blipFill>
        <a:blip r:embed="rId183"/>
        <a:stretch>
          <a:fillRect/>
        </a:stretch>
      </xdr:blipFill>
      <xdr:spPr>
        <a:xfrm rot="16200000">
          <a:off x="10315575" y="21435060"/>
          <a:ext cx="1732915" cy="300482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5" name="ID_62247DE45B234CA480CF1BA0C7E5C63A"/>
        <xdr:cNvPicPr>
          <a:picLocks noChangeAspect="1"/>
        </xdr:cNvPicPr>
      </xdr:nvPicPr>
      <xdr:blipFill>
        <a:blip r:embed="rId184"/>
        <a:stretch>
          <a:fillRect/>
        </a:stretch>
      </xdr:blipFill>
      <xdr:spPr>
        <a:xfrm>
          <a:off x="9668510" y="24023955"/>
          <a:ext cx="3009265" cy="129222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6" name="ID_E5F310D5C64246558322A200DB52D907"/>
        <xdr:cNvPicPr>
          <a:picLocks noChangeAspect="1"/>
        </xdr:cNvPicPr>
      </xdr:nvPicPr>
      <xdr:blipFill>
        <a:blip r:embed="rId185"/>
        <a:stretch>
          <a:fillRect/>
        </a:stretch>
      </xdr:blipFill>
      <xdr:spPr>
        <a:xfrm>
          <a:off x="9719310" y="25414605"/>
          <a:ext cx="3349625" cy="1306830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7" name="ID_D795E6CA75FC46D383A1429FC86DA6FF"/>
        <xdr:cNvPicPr>
          <a:picLocks noChangeAspect="1"/>
        </xdr:cNvPicPr>
      </xdr:nvPicPr>
      <xdr:blipFill>
        <a:blip r:embed="rId180"/>
        <a:stretch>
          <a:fillRect/>
        </a:stretch>
      </xdr:blipFill>
      <xdr:spPr>
        <a:xfrm>
          <a:off x="9741535" y="26793190"/>
          <a:ext cx="2487930" cy="1778635"/>
        </a:xfrm>
        <a:prstGeom prst="rect">
          <a:avLst/>
        </a:prstGeom>
        <a:noFill/>
        <a:ln w="9525">
          <a:noFill/>
        </a:ln>
      </xdr:spPr>
    </xdr:pic>
  </etc:cellImage>
  <etc:cellImage>
    <xdr:pic>
      <xdr:nvPicPr>
        <xdr:cNvPr id="38" name="ID_33E07AF7783E40589462559F1C84E02B"/>
        <xdr:cNvPicPr>
          <a:picLocks noChangeAspect="1"/>
        </xdr:cNvPicPr>
      </xdr:nvPicPr>
      <xdr:blipFill>
        <a:blip r:embed="rId186"/>
        <a:stretch>
          <a:fillRect/>
        </a:stretch>
      </xdr:blipFill>
      <xdr:spPr>
        <a:xfrm>
          <a:off x="9720580" y="28594050"/>
          <a:ext cx="2942590" cy="1624965"/>
        </a:xfrm>
        <a:prstGeom prst="rect">
          <a:avLst/>
        </a:prstGeom>
        <a:noFill/>
        <a:ln w="9525">
          <a:noFill/>
        </a:ln>
      </xdr:spPr>
    </xdr:pic>
  </etc:cellImage>
</etc:cellImages>
</file>

<file path=xl/sharedStrings.xml><?xml version="1.0" encoding="utf-8"?>
<sst xmlns="http://schemas.openxmlformats.org/spreadsheetml/2006/main" count="962" uniqueCount="695">
  <si>
    <t>河南省科技馆2026年展品运行耗材清单</t>
  </si>
  <si>
    <t>展厅</t>
  </si>
  <si>
    <t>序号</t>
  </si>
  <si>
    <t>展项编号</t>
  </si>
  <si>
    <t>展项名称</t>
  </si>
  <si>
    <t>配件/耗材名称</t>
  </si>
  <si>
    <t>参数</t>
  </si>
  <si>
    <t>数量</t>
  </si>
  <si>
    <t>单位</t>
  </si>
  <si>
    <t>备注</t>
  </si>
  <si>
    <t>示图</t>
  </si>
  <si>
    <t>天文宇宙</t>
  </si>
  <si>
    <t>0TWTW04001-004</t>
  </si>
  <si>
    <t>彗星</t>
  </si>
  <si>
    <t>纯净水</t>
  </si>
  <si>
    <t>16.8 L</t>
  </si>
  <si>
    <t>桶</t>
  </si>
  <si>
    <t xml:space="preserve">                                                                  </t>
  </si>
  <si>
    <t>干冰</t>
  </si>
  <si>
    <t>3mm颗粒</t>
  </si>
  <si>
    <t>公斤</t>
  </si>
  <si>
    <t>每个月需要20公斤</t>
  </si>
  <si>
    <t>0TWTW06001-004</t>
  </si>
  <si>
    <t>云室</t>
  </si>
  <si>
    <t>酒精</t>
  </si>
  <si>
    <t xml:space="preserve">99度酒精  1L </t>
  </si>
  <si>
    <t>一个月一桶</t>
  </si>
  <si>
    <t>0TWTW01001-003</t>
  </si>
  <si>
    <t>生态球</t>
  </si>
  <si>
    <t>鱼食</t>
  </si>
  <si>
    <t>鱼饲料150ml</t>
  </si>
  <si>
    <t>瓶</t>
  </si>
  <si>
    <t>鱼缸净水剂</t>
  </si>
  <si>
    <t>2.3L</t>
  </si>
  <si>
    <t>小鱼</t>
  </si>
  <si>
    <t>4--6cm</t>
  </si>
  <si>
    <t>条</t>
  </si>
  <si>
    <t>每月20条小鱼
要求两种鱼多种颜色</t>
  </si>
  <si>
    <t>0TWTW02001-006</t>
  </si>
  <si>
    <t>恒星的质量体积与温度</t>
  </si>
  <si>
    <t>星系球模型</t>
  </si>
  <si>
    <t>直径50/80/80/100/120</t>
  </si>
  <si>
    <t>套</t>
  </si>
  <si>
    <t>一套5个模型
需现场勘测</t>
  </si>
  <si>
    <t>灯罩</t>
  </si>
  <si>
    <t>球形亚克力20cm卡口9.5cm 厚</t>
  </si>
  <si>
    <t>个</t>
  </si>
  <si>
    <t>一年36个
需现场勘测</t>
  </si>
  <si>
    <t>0TWTW03001-001</t>
  </si>
  <si>
    <t>光污染</t>
  </si>
  <si>
    <t>玻璃镜钉</t>
  </si>
  <si>
    <t>外径：19.6mm 内径：17.00mm 内孔6.6mm</t>
  </si>
  <si>
    <t>光学望远镜</t>
  </si>
  <si>
    <t>仰望星空</t>
  </si>
  <si>
    <t>绚丽星空</t>
  </si>
  <si>
    <t>八大行星</t>
  </si>
  <si>
    <t>宇宙尺度</t>
  </si>
  <si>
    <t>宇宙日历</t>
  </si>
  <si>
    <t>发展的宇宙观</t>
  </si>
  <si>
    <t>人类探索宇宙的脚步</t>
  </si>
  <si>
    <t>动物家园</t>
  </si>
  <si>
    <t>1DWDW02001-012</t>
  </si>
  <si>
    <t>海底压力</t>
  </si>
  <si>
    <t>1DWDW02001-010</t>
  </si>
  <si>
    <t>海洋景观</t>
  </si>
  <si>
    <t>vr眼镜保护罩</t>
  </si>
  <si>
    <t xml:space="preserve">皮质VR眼罩 </t>
  </si>
  <si>
    <t>VR眼镜品牌htc  vive pro</t>
  </si>
  <si>
    <t>创享空间</t>
  </si>
  <si>
    <t>2CXCX01001-004</t>
  </si>
  <si>
    <t>火花喷泉</t>
  </si>
  <si>
    <t>泡沫球</t>
  </si>
  <si>
    <t>彩色或白色/直径6mm</t>
  </si>
  <si>
    <t>kg</t>
  </si>
  <si>
    <t>每两周更换一次，一次3斤</t>
  </si>
  <si>
    <t>反应模块</t>
  </si>
  <si>
    <t>进口—定制(需现场勘测)</t>
  </si>
  <si>
    <t>一季度2个，10个起购</t>
  </si>
  <si>
    <t>2CXCX02001-008</t>
  </si>
  <si>
    <t>磨盘沙画</t>
  </si>
  <si>
    <t>刮板</t>
  </si>
  <si>
    <t>塑料/边长110mm左右/三角形</t>
  </si>
  <si>
    <t>两周更换一次,一次3个</t>
  </si>
  <si>
    <t>石英砂</t>
  </si>
  <si>
    <t>40-80目</t>
  </si>
  <si>
    <t>两周补充一次，一次3斤</t>
  </si>
  <si>
    <t>2CXCX01001-001</t>
  </si>
  <si>
    <t>服装设计师</t>
  </si>
  <si>
    <t>挂牌</t>
  </si>
  <si>
    <t>亚克力定制(服装)挂牌</t>
  </si>
  <si>
    <t>每半年更换9个,淘宝定制</t>
  </si>
  <si>
    <t>2CXCX02001-001</t>
  </si>
  <si>
    <t>小球过山车</t>
  </si>
  <si>
    <t>木球</t>
  </si>
  <si>
    <t>60mm</t>
  </si>
  <si>
    <t>每周3个</t>
  </si>
  <si>
    <t>2CXCX01001-008</t>
  </si>
  <si>
    <t>自制万花筒</t>
  </si>
  <si>
    <t>彩条or彩纸</t>
  </si>
  <si>
    <t>500g</t>
  </si>
  <si>
    <t>每月一斤</t>
  </si>
  <si>
    <t>2CXCX04001-008</t>
  </si>
  <si>
    <t>疯狂电路板</t>
  </si>
  <si>
    <t>电路板</t>
  </si>
  <si>
    <t>每年更新一套,一套备用</t>
  </si>
  <si>
    <t>2CXCX04001-002</t>
  </si>
  <si>
    <t>机械魔盒</t>
  </si>
  <si>
    <t>魔盒</t>
  </si>
  <si>
    <t>定制(需现场勘测)</t>
  </si>
  <si>
    <t>每半年更换一次，一次3个</t>
  </si>
  <si>
    <t>2CXCX05001-001</t>
  </si>
  <si>
    <t>赛车总动员</t>
  </si>
  <si>
    <t>赛车</t>
  </si>
  <si>
    <t>辆</t>
  </si>
  <si>
    <t>每两周更换一次，一次更换3个</t>
  </si>
  <si>
    <t>2CXCX02001-010</t>
  </si>
  <si>
    <t>漂浮的小球</t>
  </si>
  <si>
    <t>4.5cm</t>
  </si>
  <si>
    <t>50一组,一个月两组</t>
  </si>
  <si>
    <t>2CXCX02001-009</t>
  </si>
  <si>
    <t>弹球机</t>
  </si>
  <si>
    <t>斯诺克台球</t>
  </si>
  <si>
    <t>红色/直径32mm</t>
  </si>
  <si>
    <t>每周2个</t>
  </si>
  <si>
    <t>台体配件</t>
  </si>
  <si>
    <t>每年更换一套，一套备用</t>
  </si>
  <si>
    <t>2CXCX02001-005</t>
  </si>
  <si>
    <t>会编程的瓶子</t>
  </si>
  <si>
    <t>瓶子</t>
  </si>
  <si>
    <t>半年替补2个</t>
  </si>
  <si>
    <t>2CXCX06001-006</t>
  </si>
  <si>
    <t>疯狂的丛林</t>
  </si>
  <si>
    <t>塑料积木</t>
  </si>
  <si>
    <t>大号基础颗粒</t>
  </si>
  <si>
    <t>每月500个</t>
  </si>
  <si>
    <t>2CXCX02001-004</t>
  </si>
  <si>
    <t>如影随形</t>
  </si>
  <si>
    <t>薄片</t>
  </si>
  <si>
    <t>克</t>
  </si>
  <si>
    <t>一年一斤</t>
  </si>
  <si>
    <t>2CXCX06001-009</t>
  </si>
  <si>
    <t>3D光影</t>
  </si>
  <si>
    <t>眼镜</t>
  </si>
  <si>
    <t>一年两个备用</t>
  </si>
  <si>
    <t>2CXCX01001-011</t>
  </si>
  <si>
    <t>生活旋律</t>
  </si>
  <si>
    <t>模块</t>
  </si>
  <si>
    <t>组</t>
  </si>
  <si>
    <t>一年一组备用</t>
  </si>
  <si>
    <t>底盘</t>
  </si>
  <si>
    <t>2CXCX06001-004</t>
  </si>
  <si>
    <t>积木定格动画</t>
  </si>
  <si>
    <t>动物模型</t>
  </si>
  <si>
    <t>塑料动物模型成人巴掌大小</t>
  </si>
  <si>
    <t>只</t>
  </si>
  <si>
    <t>每周2只</t>
  </si>
  <si>
    <t>幕布</t>
  </si>
  <si>
    <t>自然景色/鼠标垫7*300mm</t>
  </si>
  <si>
    <t>每月更换一个</t>
  </si>
  <si>
    <t>2CXCX04001-009</t>
  </si>
  <si>
    <t>makey makey</t>
  </si>
  <si>
    <t>电线</t>
  </si>
  <si>
    <t>10A1m</t>
  </si>
  <si>
    <t>根</t>
  </si>
  <si>
    <t>每月更换一次，一次3根</t>
  </si>
  <si>
    <t>2CXCX05001-010</t>
  </si>
  <si>
    <t>反应挑战</t>
  </si>
  <si>
    <t>高尔夫球</t>
  </si>
  <si>
    <t>白色/常规尺寸</t>
  </si>
  <si>
    <t>每两周更换一次，一次5个球</t>
  </si>
  <si>
    <t>2CXCX03001-001</t>
  </si>
  <si>
    <t>晶态非晶态</t>
  </si>
  <si>
    <t>钢珠</t>
  </si>
  <si>
    <t>直径6mm</t>
  </si>
  <si>
    <t>50个一组,一月4组</t>
  </si>
  <si>
    <t>下方材料模块</t>
  </si>
  <si>
    <t>7个一组,每年备用一组</t>
  </si>
  <si>
    <t>2CXCX04001-004</t>
  </si>
  <si>
    <t>抗震建筑测试</t>
  </si>
  <si>
    <t>积木块</t>
  </si>
  <si>
    <t>原木色/11*2.4*0.8cm</t>
  </si>
  <si>
    <t>片</t>
  </si>
  <si>
    <t>每月500片</t>
  </si>
  <si>
    <t>2CXCX03001-008</t>
  </si>
  <si>
    <t>绚丽烟花</t>
  </si>
  <si>
    <t>海洋球</t>
  </si>
  <si>
    <t>80mm/塑料球</t>
  </si>
  <si>
    <t>每月50个</t>
  </si>
  <si>
    <t>2CXCX03001-006</t>
  </si>
  <si>
    <t>奇异的玻璃</t>
  </si>
  <si>
    <t>液体彩砖</t>
  </si>
  <si>
    <t>50*50cm/混拼色</t>
  </si>
  <si>
    <t>块</t>
  </si>
  <si>
    <t>每月更换3块,一块备用</t>
  </si>
  <si>
    <t>2CXCX06001-001</t>
  </si>
  <si>
    <t>拟音工作室</t>
  </si>
  <si>
    <t>消音棉</t>
  </si>
  <si>
    <t>5cm厚/黑色/四方锥体/50*50cm</t>
  </si>
  <si>
    <t>每月更换2片</t>
  </si>
  <si>
    <t>2CXCX04001-007</t>
  </si>
  <si>
    <t>滑轮总动员</t>
  </si>
  <si>
    <t>皮带</t>
  </si>
  <si>
    <t>聚氨酯/8mm/绿色/10m</t>
  </si>
  <si>
    <t>每季度补充1根</t>
  </si>
  <si>
    <t>滑轮</t>
  </si>
  <si>
    <t>4个一组,每年一组备用</t>
  </si>
  <si>
    <t>吊牌</t>
  </si>
  <si>
    <t>5*9cm/混色/塑料</t>
  </si>
  <si>
    <t>每月更换16片</t>
  </si>
  <si>
    <t>2CXCX04001-010</t>
  </si>
  <si>
    <t>快速搭建</t>
  </si>
  <si>
    <t>图纸</t>
  </si>
  <si>
    <t>A4纸大小/刀刮布/需定制</t>
  </si>
  <si>
    <t>张</t>
  </si>
  <si>
    <t>每季度50张</t>
  </si>
  <si>
    <t>2CXCX04001-005</t>
  </si>
  <si>
    <t>编程艺术</t>
  </si>
  <si>
    <t>5个一组,一年一组备用</t>
  </si>
  <si>
    <t>2CXCX05001-002</t>
  </si>
  <si>
    <t>合力运球</t>
  </si>
  <si>
    <t>气球</t>
  </si>
  <si>
    <t>马卡龙混色/10寸</t>
  </si>
  <si>
    <t>每周50个</t>
  </si>
  <si>
    <t>2CXCX05001-007</t>
  </si>
  <si>
    <t>划分空间</t>
  </si>
  <si>
    <t>2CXCX05001-009</t>
  </si>
  <si>
    <t>纸飞机挑战</t>
  </si>
  <si>
    <t>彩纸</t>
  </si>
  <si>
    <t>A4纸马卡龙色/混色</t>
  </si>
  <si>
    <t>每周1包,一包100张</t>
  </si>
  <si>
    <t>2CXCX02001-002</t>
  </si>
  <si>
    <t>动力雕塑</t>
  </si>
  <si>
    <t>玻璃球</t>
  </si>
  <si>
    <t>35mm</t>
  </si>
  <si>
    <t>每月4个</t>
  </si>
  <si>
    <t>2CXCX04001-003</t>
  </si>
  <si>
    <t>连锁反应</t>
  </si>
  <si>
    <t>门球</t>
  </si>
  <si>
    <t>直径75mm/彩色</t>
  </si>
  <si>
    <t>4个一套,每4月一套</t>
  </si>
  <si>
    <t>2CXCX03001-009</t>
  </si>
  <si>
    <t>元素万象</t>
  </si>
  <si>
    <t>感应模块</t>
  </si>
  <si>
    <t>每半年一个</t>
  </si>
  <si>
    <t>2CXCX07001-017</t>
  </si>
  <si>
    <t>竖式相加</t>
  </si>
  <si>
    <t>最密堆积</t>
  </si>
  <si>
    <t>摇头晃脑的小狮子</t>
  </si>
  <si>
    <t>一笔连成</t>
  </si>
  <si>
    <t>钉板</t>
  </si>
  <si>
    <t>180*180*15mm</t>
  </si>
  <si>
    <t>2CXCX07001-016</t>
  </si>
  <si>
    <t>黄金分割</t>
  </si>
  <si>
    <t>解救小球</t>
  </si>
  <si>
    <t>鲁班锁</t>
  </si>
  <si>
    <t>六根孔明锁</t>
  </si>
  <si>
    <t>榉木/17CM</t>
  </si>
  <si>
    <t>拼成T</t>
  </si>
  <si>
    <t>T字拼图</t>
  </si>
  <si>
    <t>原木色</t>
  </si>
  <si>
    <t>2CXCX07001-015</t>
  </si>
  <si>
    <t>汉诺塔</t>
  </si>
  <si>
    <t>10层/塑料/22*7.8*12cm</t>
  </si>
  <si>
    <t>和为18</t>
  </si>
  <si>
    <t>黑白皇后棋</t>
  </si>
  <si>
    <t>环形搭建</t>
  </si>
  <si>
    <t>拱形桥积木</t>
  </si>
  <si>
    <t>2CXCX07001-014</t>
  </si>
  <si>
    <t>重力/立体四子棋</t>
  </si>
  <si>
    <t>重力四子棋</t>
  </si>
  <si>
    <t>中号18.2*13*14.5cm</t>
  </si>
  <si>
    <t>保持平衡</t>
  </si>
  <si>
    <t>创造双曲面</t>
  </si>
  <si>
    <t>颠倒黑白</t>
  </si>
  <si>
    <t>2CXCX07001-013</t>
  </si>
  <si>
    <t>七巧板</t>
  </si>
  <si>
    <t>彩色/20*20cm</t>
  </si>
  <si>
    <t>编木拱桥</t>
  </si>
  <si>
    <t>榫卯鲁班桥</t>
  </si>
  <si>
    <t>常规尺寸</t>
  </si>
  <si>
    <t>华容道</t>
  </si>
  <si>
    <t>索玛立方体</t>
  </si>
  <si>
    <t>魔方积木</t>
  </si>
  <si>
    <t>13颗或11颗,原木色优先</t>
  </si>
  <si>
    <t>2CXCX07001-012</t>
  </si>
  <si>
    <t>耐性</t>
  </si>
  <si>
    <t>金字塔</t>
  </si>
  <si>
    <t>三阶金字塔魔方</t>
  </si>
  <si>
    <t>黑色/塑料/常规尺寸</t>
  </si>
  <si>
    <t>魔术方块</t>
  </si>
  <si>
    <t>133魔方</t>
  </si>
  <si>
    <t>5.7*5.7*2cm/常规尺寸</t>
  </si>
  <si>
    <t>撞车时刻</t>
  </si>
  <si>
    <t>汽车华容道</t>
  </si>
  <si>
    <t>14*15*4cm蓝绿各9套/常规尺寸</t>
  </si>
  <si>
    <t>2CXCX07001-011</t>
  </si>
  <si>
    <t>钉子游戏</t>
  </si>
  <si>
    <t>孔明棋</t>
  </si>
  <si>
    <t>14.2*14.2*2.5cm+备用棋子33</t>
  </si>
  <si>
    <t>五方连块</t>
  </si>
  <si>
    <t>等积异色板</t>
  </si>
  <si>
    <t>15游戏</t>
  </si>
  <si>
    <t>四巧板拼图</t>
  </si>
  <si>
    <t>11.3*11.3*3.3cm/常规/原木色</t>
  </si>
  <si>
    <t>风筝</t>
  </si>
  <si>
    <t>2CXCX07001-010</t>
  </si>
  <si>
    <t>时间模块</t>
  </si>
  <si>
    <t>2CXCX07001-009</t>
  </si>
  <si>
    <t>从Zed到Zee</t>
  </si>
  <si>
    <t>2CXCX07001-008</t>
  </si>
  <si>
    <t>解锁手铐</t>
  </si>
  <si>
    <t>2CXCX07001-007</t>
  </si>
  <si>
    <t>2CXCX07001-006</t>
  </si>
  <si>
    <t>给老鼠建房子</t>
  </si>
  <si>
    <t>仿真老鼠</t>
  </si>
  <si>
    <t>10cm/塑料</t>
  </si>
  <si>
    <t>2CXCX07001-005</t>
  </si>
  <si>
    <t>黑白钉</t>
  </si>
  <si>
    <t>2CXCX07001-004</t>
  </si>
  <si>
    <t>平衡球</t>
  </si>
  <si>
    <t>2CXCX07001-003</t>
  </si>
  <si>
    <t>七桥八桥</t>
  </si>
  <si>
    <t>牵引绳</t>
  </si>
  <si>
    <t>2mm，10m一根</t>
  </si>
  <si>
    <t>2CXCX07001-002</t>
  </si>
  <si>
    <t>悬链桥</t>
  </si>
  <si>
    <t>2CXCX07001-001</t>
  </si>
  <si>
    <t>形状拼图</t>
  </si>
  <si>
    <t>童梦乐园</t>
  </si>
  <si>
    <t>2TMTM05001-001</t>
  </si>
  <si>
    <t>大自然的水循环</t>
  </si>
  <si>
    <t>马卡龙色 直径55mm</t>
  </si>
  <si>
    <t>2TMTM05001-002</t>
  </si>
  <si>
    <t>喷泉水源</t>
  </si>
  <si>
    <t xml:space="preserve"> 2TMTM05001-015</t>
  </si>
  <si>
    <t>小球滑梯</t>
  </si>
  <si>
    <t>2TMTM02001-006</t>
  </si>
  <si>
    <t>投篮竞赛</t>
  </si>
  <si>
    <t>2TMTM01001-004</t>
  </si>
  <si>
    <t>海洋球池</t>
  </si>
  <si>
    <t>2TMTM04001-005</t>
  </si>
  <si>
    <t>气流迷宫</t>
  </si>
  <si>
    <t>直径40mm</t>
  </si>
  <si>
    <t xml:space="preserve">2TMTM05001-003 </t>
  </si>
  <si>
    <t>帆船比赛</t>
  </si>
  <si>
    <t>小船模型</t>
  </si>
  <si>
    <t>两种颜色</t>
  </si>
  <si>
    <t>2TMTM05001-006</t>
  </si>
  <si>
    <t>船闸</t>
  </si>
  <si>
    <t xml:space="preserve">2TMTM05001-007 </t>
  </si>
  <si>
    <t>小鸭比赛</t>
  </si>
  <si>
    <t>小黄鸭</t>
  </si>
  <si>
    <t>40mm-50mm-40mm</t>
  </si>
  <si>
    <t xml:space="preserve">2TMTM02001-003 </t>
  </si>
  <si>
    <t>滚球竞赛</t>
  </si>
  <si>
    <t>球</t>
  </si>
  <si>
    <t>实心尼龙球 直径40mm</t>
  </si>
  <si>
    <t>2TMTM07001-012</t>
  </si>
  <si>
    <t>地震桌</t>
  </si>
  <si>
    <t>建筑类</t>
  </si>
  <si>
    <t>袋</t>
  </si>
  <si>
    <t>每袋不低于30块</t>
  </si>
  <si>
    <t>2TMTM04001-001</t>
  </si>
  <si>
    <t>梦幻迷宫</t>
  </si>
  <si>
    <t>海绵棒</t>
  </si>
  <si>
    <t>实心泡沫棒长380mm直径60mm</t>
  </si>
  <si>
    <t>2TMTM06001-015</t>
  </si>
  <si>
    <t>五彩管琴</t>
  </si>
  <si>
    <t>木槌</t>
  </si>
  <si>
    <t>长200mm</t>
  </si>
  <si>
    <t>2TMTM04001-003</t>
  </si>
  <si>
    <t>空气炮</t>
  </si>
  <si>
    <t>彩色亮片</t>
  </si>
  <si>
    <t>直径50mm，镭射颜色，边上打一个直径2.5mm孔</t>
  </si>
  <si>
    <t xml:space="preserve">2TMTM04001-021 </t>
  </si>
  <si>
    <t>管道精灵</t>
  </si>
  <si>
    <t>纱巾</t>
  </si>
  <si>
    <t>45*45mm</t>
  </si>
  <si>
    <t>2TMTM04001-008</t>
  </si>
  <si>
    <t>风力实验室</t>
  </si>
  <si>
    <t>丝巾</t>
  </si>
  <si>
    <t>120mm*120mm</t>
  </si>
  <si>
    <t xml:space="preserve">2TMTM04001-018 </t>
  </si>
  <si>
    <t>魔力滚环</t>
  </si>
  <si>
    <t>滚环</t>
  </si>
  <si>
    <t>304不锈钢无缝圆环</t>
  </si>
  <si>
    <t xml:space="preserve">2TMTM06001-014 </t>
  </si>
  <si>
    <t>动画艺术家</t>
  </si>
  <si>
    <t>不低于60种动物组合</t>
  </si>
  <si>
    <t xml:space="preserve">2TMTM02001-005 </t>
  </si>
  <si>
    <t>拔河绳</t>
  </si>
  <si>
    <t>直径18mm长10000mm</t>
  </si>
  <si>
    <t>2TMTM05001-013</t>
  </si>
  <si>
    <t>漂浮的物件</t>
  </si>
  <si>
    <t>圆环直径50mm三角边长50mm正方形边长50mm厚度2mm</t>
  </si>
  <si>
    <t xml:space="preserve">2TMTM04001-006 </t>
  </si>
  <si>
    <t>空气漂浮台</t>
  </si>
  <si>
    <t>漂浮块</t>
  </si>
  <si>
    <t>直径50mm，厚度2mm</t>
  </si>
  <si>
    <t>圆环</t>
  </si>
  <si>
    <t>直径60mm壁厚5mm</t>
  </si>
  <si>
    <t>2TMTM06001-004</t>
  </si>
  <si>
    <t>光柱图形</t>
  </si>
  <si>
    <t>亚克力 光柱</t>
  </si>
  <si>
    <t>长度151mm，直径31mm</t>
  </si>
  <si>
    <t>2TMTM05001-004</t>
  </si>
  <si>
    <t>水世界</t>
  </si>
  <si>
    <t>水路改造-挡板</t>
  </si>
  <si>
    <t>需现场勘测</t>
  </si>
  <si>
    <t xml:space="preserve">2TMTM06001-013 </t>
  </si>
  <si>
    <t>虚拟涂鸦</t>
  </si>
  <si>
    <t>画笔</t>
  </si>
  <si>
    <t>长度850mm，直径6mm</t>
  </si>
  <si>
    <t>2TMTM04001-004</t>
  </si>
  <si>
    <t>电路设计师</t>
  </si>
  <si>
    <t>电路模块</t>
  </si>
  <si>
    <t>内有电器原件，需现场勘测</t>
  </si>
  <si>
    <t>2TMTM01001-003</t>
  </si>
  <si>
    <t>积木拼拼图</t>
  </si>
  <si>
    <t xml:space="preserve">2TMTM01001-010 </t>
  </si>
  <si>
    <t>云朵迷宫</t>
  </si>
  <si>
    <t>白色球</t>
  </si>
  <si>
    <t>白色瑜伽球直径550mm</t>
  </si>
  <si>
    <t>2TMTM03001-009</t>
  </si>
  <si>
    <t>人体拼图</t>
  </si>
  <si>
    <t>拼图</t>
  </si>
  <si>
    <t>内有芯片，需现场勘测</t>
  </si>
  <si>
    <t xml:space="preserve">2TMTM04001-007 </t>
  </si>
  <si>
    <t>齿轮树</t>
  </si>
  <si>
    <t>齿轮块</t>
  </si>
  <si>
    <t xml:space="preserve">2TMTM04001-015 </t>
  </si>
  <si>
    <t>几何拼拼图</t>
  </si>
  <si>
    <t>所有板块</t>
  </si>
  <si>
    <t>需现场勘测，六个板块一个板块各六套</t>
  </si>
  <si>
    <t xml:space="preserve">2TMTM04001-014 </t>
  </si>
  <si>
    <t>传声管</t>
  </si>
  <si>
    <t>听筒</t>
  </si>
  <si>
    <t>2TMTM06001-012</t>
  </si>
  <si>
    <t>魔法镜面</t>
  </si>
  <si>
    <t xml:space="preserve">2TMTM06001-018 </t>
  </si>
  <si>
    <t>抽象的昆虫</t>
  </si>
  <si>
    <t xml:space="preserve">2TMTM05001-024 </t>
  </si>
  <si>
    <t>沙池</t>
  </si>
  <si>
    <t>仿瓷沙</t>
  </si>
  <si>
    <t>彩色</t>
  </si>
  <si>
    <t>吨</t>
  </si>
  <si>
    <t xml:space="preserve">2TMTM05001-027 </t>
  </si>
  <si>
    <t>云环</t>
  </si>
  <si>
    <t>16.8L</t>
  </si>
  <si>
    <t>2TMTM05001-025</t>
  </si>
  <si>
    <t>挖掘化石</t>
  </si>
  <si>
    <t>模型</t>
  </si>
  <si>
    <t>有芯片需现场勘测</t>
  </si>
  <si>
    <t>2TMTM05001-024</t>
  </si>
  <si>
    <t>挖掘矿石</t>
  </si>
  <si>
    <t>探索发现</t>
  </si>
  <si>
    <t>2TSTS01001-013</t>
  </si>
  <si>
    <t>倒流的水滴</t>
  </si>
  <si>
    <t>一周6桶</t>
  </si>
  <si>
    <t>2TSTS02001-005</t>
  </si>
  <si>
    <t>波的干涉和衍射</t>
  </si>
  <si>
    <t>2TSTS10001-006</t>
  </si>
  <si>
    <t>涡旋</t>
  </si>
  <si>
    <t>2TSTS11001-005</t>
  </si>
  <si>
    <t>液体的压强从哪来</t>
  </si>
  <si>
    <t>2TSTS10001-005</t>
  </si>
  <si>
    <t>水流为什么会偏</t>
  </si>
  <si>
    <t>2TSTS15001-011</t>
  </si>
  <si>
    <t>极小曲面</t>
  </si>
  <si>
    <t>2TSTS09001-005</t>
  </si>
  <si>
    <t>四线摆</t>
  </si>
  <si>
    <t>笔芯</t>
  </si>
  <si>
    <t>0.5mm子弹头</t>
  </si>
  <si>
    <t>支</t>
  </si>
  <si>
    <t>黑笔</t>
  </si>
  <si>
    <t>晨光gp0097</t>
  </si>
  <si>
    <t>纸</t>
  </si>
  <si>
    <t>A3（7359）70g</t>
  </si>
  <si>
    <t>箱</t>
  </si>
  <si>
    <t>一箱2000张</t>
  </si>
  <si>
    <t>2TSTS04001-001</t>
  </si>
  <si>
    <t>静电</t>
  </si>
  <si>
    <t>羊毛</t>
  </si>
  <si>
    <t>静电实验白色羊毛200mm*300mm</t>
  </si>
  <si>
    <t>丝绸</t>
  </si>
  <si>
    <t>静电实验丝绸175mm-190mm</t>
  </si>
  <si>
    <t>2TSTS12001-010</t>
  </si>
  <si>
    <t>机器魔方手</t>
  </si>
  <si>
    <t>魔方</t>
  </si>
  <si>
    <t>魔方内部扭矩和阻尼需要加工</t>
  </si>
  <si>
    <t>2TSTS10001-001</t>
  </si>
  <si>
    <t>傅科摆</t>
  </si>
  <si>
    <t>橡胶球</t>
  </si>
  <si>
    <t>黑色直径50mm</t>
  </si>
  <si>
    <t>2TSTS13001-007</t>
  </si>
  <si>
    <t>运动的小球</t>
  </si>
  <si>
    <t>不锈钢球</t>
  </si>
  <si>
    <t>实心铁球直径25mm</t>
  </si>
  <si>
    <t>2TSTS11001-010</t>
  </si>
  <si>
    <t>伯努利原理展示</t>
  </si>
  <si>
    <t>直径70mm/天蓝、黄色、粉色、红色、绿色、紫色</t>
  </si>
  <si>
    <t xml:space="preserve">每种颜色各100  </t>
  </si>
  <si>
    <t>2TSTS11001-009</t>
  </si>
  <si>
    <t>气流投篮</t>
  </si>
  <si>
    <t>五彩色充气球</t>
  </si>
  <si>
    <t>PVC可漂浮，直径23cm</t>
  </si>
  <si>
    <t>2TSTS07001-006</t>
  </si>
  <si>
    <t>导轨滚球</t>
  </si>
  <si>
    <t>红蓝POM球</t>
  </si>
  <si>
    <t>红色、蓝色球直径60mm实心POM球</t>
  </si>
  <si>
    <t>2TSTS08001-008</t>
  </si>
  <si>
    <t>小球过圈</t>
  </si>
  <si>
    <t>彩色POM球</t>
  </si>
  <si>
    <t>直径25mm</t>
  </si>
  <si>
    <t>2TSTS13001-004</t>
  </si>
  <si>
    <t>弹簧储存能量</t>
  </si>
  <si>
    <t>红色POM球</t>
  </si>
  <si>
    <t>蓝色30mm、红色30mm、黄色30mm</t>
  </si>
  <si>
    <t>一个颜色十粒</t>
  </si>
  <si>
    <t>2TSTS15001-013</t>
  </si>
  <si>
    <t>透视</t>
  </si>
  <si>
    <t>白板笔</t>
  </si>
  <si>
    <t>黑色</t>
  </si>
  <si>
    <t>板擦</t>
  </si>
  <si>
    <t>长：112mm，宽50mm</t>
  </si>
  <si>
    <t>2TSTS15001-012</t>
  </si>
  <si>
    <t>椭圆的焦点</t>
  </si>
  <si>
    <t>弹片</t>
  </si>
  <si>
    <t>绿色弹片直径62mm厚5mm</t>
  </si>
  <si>
    <t>2TSTS06001-005</t>
  </si>
  <si>
    <t>材料与建筑</t>
  </si>
  <si>
    <t>积木</t>
  </si>
  <si>
    <t>实木建筑类</t>
  </si>
  <si>
    <t>每套不低于40个</t>
  </si>
  <si>
    <t>2TSTS03001-007</t>
  </si>
  <si>
    <t>弦的波动</t>
  </si>
  <si>
    <t>贝司琴弦</t>
  </si>
  <si>
    <t>C/G/D/A四种，每种十根</t>
  </si>
  <si>
    <t>2TSTS02001-015</t>
  </si>
  <si>
    <t>频率的图案</t>
  </si>
  <si>
    <t>玻璃珠</t>
  </si>
  <si>
    <t>0.8-1mm，0.6-0.8mm</t>
  </si>
  <si>
    <t>泡泡水</t>
  </si>
  <si>
    <t>可12-15倍稀释使用</t>
  </si>
  <si>
    <t>L</t>
  </si>
  <si>
    <t>2TSTS03001-001</t>
  </si>
  <si>
    <t>喇叭</t>
  </si>
  <si>
    <t>橡胶安装口50mm，喇叭口120mm，高85mm</t>
  </si>
  <si>
    <t>红30个，黄30个</t>
  </si>
  <si>
    <t>2TSTS09001-001</t>
  </si>
  <si>
    <t xml:space="preserve">各种各样的摆 </t>
  </si>
  <si>
    <t>蓝色亚克力棒</t>
  </si>
  <si>
    <t>直径15mm，长度21cm</t>
  </si>
  <si>
    <t>2TSTS13001-003</t>
  </si>
  <si>
    <t xml:space="preserve">运动中的能量转化 </t>
  </si>
  <si>
    <t>木轮</t>
  </si>
  <si>
    <t>海洋板直径370mm</t>
  </si>
  <si>
    <t>2TSTS05001-009</t>
  </si>
  <si>
    <t>为什么下降速度不一样？</t>
  </si>
  <si>
    <t>塑料盘</t>
  </si>
  <si>
    <t>厚度5mm，直径135mm</t>
  </si>
  <si>
    <t>铝盘</t>
  </si>
  <si>
    <t>铜盘</t>
  </si>
  <si>
    <t>2TSTS15001-008</t>
  </si>
  <si>
    <t>数学手工坊-立体魔方拼块</t>
  </si>
  <si>
    <t>尺寸：57mm/重量80.6g/组件厚度2mm，可调弹力</t>
  </si>
  <si>
    <t>数学手工坊-尼姆游戏</t>
  </si>
  <si>
    <t>圆片</t>
  </si>
  <si>
    <t>海洋板直径60mm，厚度12mm</t>
  </si>
  <si>
    <t>底板</t>
  </si>
  <si>
    <t>海洋板长150mm，宽150mm，高20mm</t>
  </si>
  <si>
    <t>数学手工坊-颠倒三角</t>
  </si>
  <si>
    <t>数学手工坊-七棱柱</t>
  </si>
  <si>
    <t>拼块</t>
  </si>
  <si>
    <t>橡木，棱边60mm，高90mm</t>
  </si>
  <si>
    <t>数学手工坊-七巧板</t>
  </si>
  <si>
    <t>彩色亚克力12mm厚</t>
  </si>
  <si>
    <t>数学手工坊-四色定理</t>
  </si>
  <si>
    <t>聚甲醛外径66mm，内径20mm，厚度8mm</t>
  </si>
  <si>
    <t>数学手工坊-立体四子棋</t>
  </si>
  <si>
    <t>棋子</t>
  </si>
  <si>
    <t>外径36mm，内径16mm，厚度15mm</t>
  </si>
  <si>
    <t>黑白各50个</t>
  </si>
  <si>
    <t>数学手工坊-五连环</t>
  </si>
  <si>
    <t>五连环</t>
  </si>
  <si>
    <t>长65mm，宽28mm，高100mm</t>
  </si>
  <si>
    <t>2TSTS15001-010</t>
  </si>
  <si>
    <t>悬链曲线拱桥</t>
  </si>
  <si>
    <t>异形拼块</t>
  </si>
  <si>
    <t>红色聚甲醛25mm厚</t>
  </si>
  <si>
    <t>一套16块</t>
  </si>
  <si>
    <t>2TSTS02001-014</t>
  </si>
  <si>
    <t>神奇的电磁波——可见光</t>
  </si>
  <si>
    <t>彩色圆盘</t>
  </si>
  <si>
    <t>直径140mm,厚度3mm，品红、黄、蓝各10个</t>
  </si>
  <si>
    <t>2TSTS11001-011</t>
  </si>
  <si>
    <t>弹射球</t>
  </si>
  <si>
    <t>网球</t>
  </si>
  <si>
    <t>化纤毛呢-橡胶内胆/直径63-67mm/重量53.3g-61.3g</t>
  </si>
  <si>
    <t>人工智能</t>
  </si>
  <si>
    <t>B-24</t>
  </si>
  <si>
    <t>乒乓球机器人</t>
  </si>
  <si>
    <t>乒乓球</t>
  </si>
  <si>
    <t>40mm</t>
  </si>
  <si>
    <t>1袋60个</t>
  </si>
  <si>
    <t>球拍</t>
  </si>
  <si>
    <t>横拍+直拍</t>
  </si>
  <si>
    <t>1套2个</t>
  </si>
  <si>
    <t>B-46</t>
  </si>
  <si>
    <t>平衡机器人</t>
  </si>
  <si>
    <t>1袋10个</t>
  </si>
  <si>
    <t>C-19</t>
  </si>
  <si>
    <t>智能水培农场</t>
  </si>
  <si>
    <t>定制篮</t>
  </si>
  <si>
    <t>35*25mm</t>
  </si>
  <si>
    <t>可重复利用</t>
  </si>
  <si>
    <t>混合基质</t>
  </si>
  <si>
    <t>φ23*28mm</t>
  </si>
  <si>
    <t>1箱1440个，建议按箱买</t>
  </si>
  <si>
    <t>种子</t>
  </si>
  <si>
    <t>生菜/奶白菜</t>
  </si>
  <si>
    <t>一袋约500粒，建议买多袋</t>
  </si>
  <si>
    <t>AB营养液</t>
  </si>
  <si>
    <t>营养液A、B/500ml</t>
  </si>
  <si>
    <t>一次差不多要3组，3个水箱</t>
  </si>
  <si>
    <t>镊子</t>
  </si>
  <si>
    <t>115*10mm</t>
  </si>
  <si>
    <t>可以重复使用</t>
  </si>
  <si>
    <t>注射器</t>
  </si>
  <si>
    <t>60ml</t>
  </si>
  <si>
    <t>计量营养液，可以重复使用</t>
  </si>
  <si>
    <t>托盘</t>
  </si>
  <si>
    <t>34.5*15cm</t>
  </si>
  <si>
    <t>浸泡基质，非必须，可以自备容器</t>
  </si>
  <si>
    <t>A-08</t>
  </si>
  <si>
    <t>达芬奇里程计</t>
  </si>
  <si>
    <t>小球</t>
  </si>
  <si>
    <t>20mm</t>
  </si>
  <si>
    <t>1袋10粒</t>
  </si>
  <si>
    <t>D-08</t>
  </si>
  <si>
    <t>写字留念机器人</t>
  </si>
  <si>
    <t>明信片</t>
  </si>
  <si>
    <t>15cm×10cm×0.35mm</t>
  </si>
  <si>
    <t>B-01</t>
  </si>
  <si>
    <t>AI守门员</t>
  </si>
  <si>
    <t>足球</t>
  </si>
  <si>
    <t>5号加厚</t>
  </si>
  <si>
    <t>智慧人类</t>
  </si>
  <si>
    <t>HC-8</t>
  </si>
  <si>
    <t>灵巧的手指</t>
  </si>
  <si>
    <t>筷子</t>
  </si>
  <si>
    <t>天然竹筷子长度15-18cm</t>
  </si>
  <si>
    <t>双</t>
  </si>
  <si>
    <t>HW-5</t>
  </si>
  <si>
    <t>组装人体</t>
  </si>
  <si>
    <t>上半身人体组装模型</t>
  </si>
  <si>
    <t>人体躯干解剖模型75cm医用模型</t>
  </si>
  <si>
    <t>HW-53</t>
  </si>
  <si>
    <t>印刷术</t>
  </si>
  <si>
    <t>A4纸</t>
  </si>
  <si>
    <t>A4-70g-500张</t>
  </si>
  <si>
    <t>包</t>
  </si>
  <si>
    <t>A4蓝色复写纸</t>
  </si>
  <si>
    <t>A4双面蓝色100张</t>
  </si>
  <si>
    <t>HG-38</t>
  </si>
  <si>
    <t>基因医疗技术</t>
  </si>
  <si>
    <t>原生斑马鱼</t>
  </si>
  <si>
    <t>2-2.5cm蓝斑马20条</t>
  </si>
  <si>
    <t>糖果斑马鱼</t>
  </si>
  <si>
    <t>糖果斑马鱼、锦鲤鱼</t>
  </si>
  <si>
    <t>HG-50</t>
  </si>
  <si>
    <t>未来栖息地</t>
  </si>
  <si>
    <t>彩蛋</t>
  </si>
  <si>
    <t>马卡龙彩，45mm</t>
  </si>
  <si>
    <t>按图制作/表面印太空、火星、大海、月球</t>
  </si>
  <si>
    <t>HW-38</t>
  </si>
  <si>
    <t>弓箭与标枪</t>
  </si>
  <si>
    <t>弓</t>
  </si>
  <si>
    <t>传统款裸弓反曲弓箭弓长98cm弦长80cm成人弓长150cm弦长130cm</t>
  </si>
  <si>
    <t>箭</t>
  </si>
  <si>
    <t>红色实心吸盘箭</t>
  </si>
  <si>
    <t>HW-64-2</t>
  </si>
  <si>
    <t>搭建拱桥</t>
  </si>
  <si>
    <t>拱桥模型</t>
  </si>
  <si>
    <t>立体拼图3D木质手工桥长度25cm</t>
  </si>
  <si>
    <t>HW-22</t>
  </si>
  <si>
    <t>害怕还是感觉良好</t>
  </si>
  <si>
    <t>羽毛</t>
  </si>
  <si>
    <t>人造羽毛白色DIY长度8-15cm</t>
  </si>
  <si>
    <t>HG-17</t>
  </si>
  <si>
    <t>飞沫传染</t>
  </si>
  <si>
    <t>HW-33</t>
  </si>
  <si>
    <t>身姿印象</t>
  </si>
  <si>
    <t>钢针帽</t>
  </si>
  <si>
    <t>内φ2.5/红色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</si>
</sst>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4">
    <font>
      <sz val="11"/>
      <color theme="1"/>
      <name val="宋体"/>
      <charset val="134"/>
      <scheme val="minor"/>
    </font>
    <font>
      <b/>
      <sz val="26"/>
      <color theme="1"/>
      <name val="宋体"/>
      <charset val="134"/>
      <scheme val="minor"/>
    </font>
    <font>
      <b/>
      <sz val="14"/>
      <name val="宋体"/>
      <charset val="134"/>
      <scheme val="minor"/>
    </font>
    <font>
      <sz val="14"/>
      <color theme="1"/>
      <name val="宋体"/>
      <charset val="134"/>
      <scheme val="minor"/>
    </font>
    <font>
      <sz val="12"/>
      <name val="宋体"/>
      <charset val="134"/>
      <scheme val="minor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3">
    <fill>
      <patternFill patternType="none"/>
    </fill>
    <fill>
      <patternFill patternType="gray125"/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theme="9" tint="0.399975585192419"/>
        <bgColor indexed="64"/>
      </patternFill>
    </fill>
  </fills>
  <borders count="13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4740745262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>
      <alignment vertical="center"/>
    </xf>
    <xf numFmtId="44" fontId="0" fillId="0" borderId="0">
      <alignment vertical="center"/>
    </xf>
    <xf numFmtId="9" fontId="0" fillId="0" borderId="0">
      <alignment vertical="center"/>
    </xf>
    <xf numFmtId="41" fontId="0" fillId="0" borderId="0">
      <alignment vertical="center"/>
    </xf>
    <xf numFmtId="42" fontId="0" fillId="0" borderId="0">
      <alignment vertical="center"/>
    </xf>
    <xf numFmtId="0" fontId="5" fillId="0" borderId="0">
      <alignment vertical="center"/>
    </xf>
    <xf numFmtId="0" fontId="6" fillId="0" borderId="0">
      <alignment vertical="center"/>
    </xf>
    <xf numFmtId="0" fontId="0" fillId="2" borderId="5">
      <alignment vertical="center"/>
    </xf>
    <xf numFmtId="0" fontId="7" fillId="0" borderId="0">
      <alignment vertical="center"/>
    </xf>
    <xf numFmtId="0" fontId="8" fillId="0" borderId="0">
      <alignment vertical="center"/>
    </xf>
    <xf numFmtId="0" fontId="9" fillId="0" borderId="0">
      <alignment vertical="center"/>
    </xf>
    <xf numFmtId="0" fontId="10" fillId="0" borderId="6">
      <alignment vertical="center"/>
    </xf>
    <xf numFmtId="0" fontId="11" fillId="0" borderId="6">
      <alignment vertical="center"/>
    </xf>
    <xf numFmtId="0" fontId="12" fillId="0" borderId="7">
      <alignment vertical="center"/>
    </xf>
    <xf numFmtId="0" fontId="12" fillId="0" borderId="0">
      <alignment vertical="center"/>
    </xf>
    <xf numFmtId="0" fontId="13" fillId="3" borderId="8">
      <alignment vertical="center"/>
    </xf>
    <xf numFmtId="0" fontId="14" fillId="4" borderId="9">
      <alignment vertical="center"/>
    </xf>
    <xf numFmtId="0" fontId="15" fillId="4" borderId="8">
      <alignment vertical="center"/>
    </xf>
    <xf numFmtId="0" fontId="16" fillId="5" borderId="10">
      <alignment vertical="center"/>
    </xf>
    <xf numFmtId="0" fontId="17" fillId="0" borderId="11">
      <alignment vertical="center"/>
    </xf>
    <xf numFmtId="0" fontId="18" fillId="0" borderId="12">
      <alignment vertical="center"/>
    </xf>
    <xf numFmtId="0" fontId="19" fillId="6" borderId="0">
      <alignment vertical="center"/>
    </xf>
    <xf numFmtId="0" fontId="20" fillId="7" borderId="0">
      <alignment vertical="center"/>
    </xf>
    <xf numFmtId="0" fontId="21" fillId="8" borderId="0">
      <alignment vertical="center"/>
    </xf>
    <xf numFmtId="0" fontId="22" fillId="9" borderId="0">
      <alignment vertical="center"/>
    </xf>
    <xf numFmtId="0" fontId="23" fillId="10" borderId="0">
      <alignment vertical="center"/>
    </xf>
    <xf numFmtId="0" fontId="23" fillId="11" borderId="0">
      <alignment vertical="center"/>
    </xf>
    <xf numFmtId="0" fontId="22" fillId="12" borderId="0">
      <alignment vertical="center"/>
    </xf>
    <xf numFmtId="0" fontId="22" fillId="13" borderId="0">
      <alignment vertical="center"/>
    </xf>
    <xf numFmtId="0" fontId="23" fillId="14" borderId="0">
      <alignment vertical="center"/>
    </xf>
    <xf numFmtId="0" fontId="23" fillId="15" borderId="0">
      <alignment vertical="center"/>
    </xf>
    <xf numFmtId="0" fontId="22" fillId="16" borderId="0">
      <alignment vertical="center"/>
    </xf>
    <xf numFmtId="0" fontId="22" fillId="17" borderId="0">
      <alignment vertical="center"/>
    </xf>
    <xf numFmtId="0" fontId="23" fillId="18" borderId="0">
      <alignment vertical="center"/>
    </xf>
    <xf numFmtId="0" fontId="23" fillId="19" borderId="0">
      <alignment vertical="center"/>
    </xf>
    <xf numFmtId="0" fontId="22" fillId="20" borderId="0">
      <alignment vertical="center"/>
    </xf>
    <xf numFmtId="0" fontId="22" fillId="21" borderId="0">
      <alignment vertical="center"/>
    </xf>
    <xf numFmtId="0" fontId="23" fillId="22" borderId="0">
      <alignment vertical="center"/>
    </xf>
    <xf numFmtId="0" fontId="23" fillId="23" borderId="0">
      <alignment vertical="center"/>
    </xf>
    <xf numFmtId="0" fontId="22" fillId="24" borderId="0">
      <alignment vertical="center"/>
    </xf>
    <xf numFmtId="0" fontId="22" fillId="25" borderId="0">
      <alignment vertical="center"/>
    </xf>
    <xf numFmtId="0" fontId="23" fillId="26" borderId="0">
      <alignment vertical="center"/>
    </xf>
    <xf numFmtId="0" fontId="23" fillId="27" borderId="0">
      <alignment vertical="center"/>
    </xf>
    <xf numFmtId="0" fontId="22" fillId="28" borderId="0">
      <alignment vertical="center"/>
    </xf>
    <xf numFmtId="0" fontId="22" fillId="29" borderId="0">
      <alignment vertical="center"/>
    </xf>
    <xf numFmtId="0" fontId="23" fillId="30" borderId="0">
      <alignment vertical="center"/>
    </xf>
    <xf numFmtId="0" fontId="23" fillId="31" borderId="0">
      <alignment vertical="center"/>
    </xf>
    <xf numFmtId="0" fontId="22" fillId="32" borderId="0">
      <alignment vertical="center"/>
    </xf>
  </cellStyleXfs>
  <cellXfs count="17">
    <xf numFmtId="0" fontId="0" fillId="0" borderId="0" xfId="0" applyAlignment="1">
      <alignment vertical="center"/>
    </xf>
    <xf numFmtId="0" fontId="0" fillId="0" borderId="0" xfId="0" applyAlignment="1">
      <alignment horizontal="left" vertical="center"/>
    </xf>
    <xf numFmtId="0" fontId="1" fillId="0" borderId="0" xfId="0" applyFont="1" applyAlignment="1">
      <alignment horizontal="center" vertical="center"/>
    </xf>
    <xf numFmtId="0" fontId="0" fillId="0" borderId="0" xfId="0" applyAlignment="1">
      <alignment horizontal="center" vertical="center"/>
    </xf>
    <xf numFmtId="0" fontId="2" fillId="0" borderId="1" xfId="0" applyFont="1" applyFill="1" applyBorder="1" applyAlignment="1">
      <alignment horizontal="center" vertical="center" wrapText="1"/>
    </xf>
    <xf numFmtId="0" fontId="3" fillId="0" borderId="0" xfId="0" applyFont="1" applyAlignment="1">
      <alignment vertical="center"/>
    </xf>
    <xf numFmtId="0" fontId="4" fillId="0" borderId="1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horizontal="left" vertical="center" wrapText="1"/>
    </xf>
    <xf numFmtId="49" fontId="4" fillId="0" borderId="1" xfId="0" applyNumberFormat="1" applyFont="1" applyFill="1" applyBorder="1" applyAlignment="1">
      <alignment horizontal="left" vertical="center" wrapText="1"/>
    </xf>
    <xf numFmtId="0" fontId="4" fillId="0" borderId="2" xfId="0" applyFont="1" applyFill="1" applyBorder="1" applyAlignment="1">
      <alignment horizontal="center" vertical="center" wrapText="1"/>
    </xf>
    <xf numFmtId="0" fontId="4" fillId="0" borderId="2" xfId="0" applyFont="1" applyFill="1" applyBorder="1" applyAlignment="1">
      <alignment horizontal="left" vertical="center" wrapText="1"/>
    </xf>
    <xf numFmtId="0" fontId="4" fillId="0" borderId="3" xfId="0" applyFont="1" applyFill="1" applyBorder="1" applyAlignment="1">
      <alignment horizontal="center" vertical="center" wrapText="1"/>
    </xf>
    <xf numFmtId="0" fontId="4" fillId="0" borderId="3" xfId="0" applyFont="1" applyFill="1" applyBorder="1" applyAlignment="1">
      <alignment horizontal="left" vertical="center" wrapText="1"/>
    </xf>
    <xf numFmtId="0" fontId="4" fillId="0" borderId="4" xfId="0" applyFont="1" applyFill="1" applyBorder="1" applyAlignment="1">
      <alignment horizontal="left" vertical="center" wrapText="1"/>
    </xf>
    <xf numFmtId="0" fontId="4" fillId="0" borderId="4" xfId="0" applyFont="1" applyFill="1" applyBorder="1" applyAlignment="1">
      <alignment horizontal="center" vertical="center" wrapText="1"/>
    </xf>
    <xf numFmtId="0" fontId="4" fillId="0" borderId="1" xfId="0" applyFont="1" applyFill="1" applyBorder="1" applyAlignment="1">
      <alignment vertical="center" wrapText="1"/>
    </xf>
    <xf numFmtId="0" fontId="4" fillId="0" borderId="1" xfId="0" applyNumberFormat="1" applyFont="1" applyFill="1" applyBorder="1" applyAlignment="1">
      <alignment horizontal="left" vertical="center" wrapText="1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</extLst>
</styleSheet>
</file>

<file path=xl/_rels/cellimages.xml.rels><?xml version="1.0" encoding="UTF-8" standalone="yes"?>
<Relationships xmlns="http://schemas.openxmlformats.org/package/2006/relationships"><Relationship Id="rId99" Type="http://schemas.openxmlformats.org/officeDocument/2006/relationships/image" Target="media/image99.png"/><Relationship Id="rId98" Type="http://schemas.openxmlformats.org/officeDocument/2006/relationships/image" Target="media/image98.png"/><Relationship Id="rId97" Type="http://schemas.openxmlformats.org/officeDocument/2006/relationships/image" Target="media/image97.png"/><Relationship Id="rId96" Type="http://schemas.openxmlformats.org/officeDocument/2006/relationships/image" Target="media/image96.png"/><Relationship Id="rId95" Type="http://schemas.openxmlformats.org/officeDocument/2006/relationships/image" Target="media/image95.png"/><Relationship Id="rId94" Type="http://schemas.openxmlformats.org/officeDocument/2006/relationships/image" Target="media/image94.jpeg"/><Relationship Id="rId93" Type="http://schemas.openxmlformats.org/officeDocument/2006/relationships/image" Target="media/image93.jpeg"/><Relationship Id="rId92" Type="http://schemas.openxmlformats.org/officeDocument/2006/relationships/image" Target="media/image92.png"/><Relationship Id="rId91" Type="http://schemas.openxmlformats.org/officeDocument/2006/relationships/image" Target="media/image91.png"/><Relationship Id="rId90" Type="http://schemas.openxmlformats.org/officeDocument/2006/relationships/image" Target="media/image90.png"/><Relationship Id="rId9" Type="http://schemas.openxmlformats.org/officeDocument/2006/relationships/image" Target="media/image9.jpeg"/><Relationship Id="rId89" Type="http://schemas.openxmlformats.org/officeDocument/2006/relationships/image" Target="media/image89.png"/><Relationship Id="rId88" Type="http://schemas.openxmlformats.org/officeDocument/2006/relationships/image" Target="media/image88.png"/><Relationship Id="rId87" Type="http://schemas.openxmlformats.org/officeDocument/2006/relationships/image" Target="media/image87.png"/><Relationship Id="rId86" Type="http://schemas.openxmlformats.org/officeDocument/2006/relationships/image" Target="media/image86.png"/><Relationship Id="rId85" Type="http://schemas.openxmlformats.org/officeDocument/2006/relationships/image" Target="media/image85.png"/><Relationship Id="rId84" Type="http://schemas.openxmlformats.org/officeDocument/2006/relationships/image" Target="media/image84.png"/><Relationship Id="rId83" Type="http://schemas.openxmlformats.org/officeDocument/2006/relationships/image" Target="media/image83.png"/><Relationship Id="rId82" Type="http://schemas.openxmlformats.org/officeDocument/2006/relationships/image" Target="media/image82.png"/><Relationship Id="rId81" Type="http://schemas.openxmlformats.org/officeDocument/2006/relationships/image" Target="media/image81.png"/><Relationship Id="rId80" Type="http://schemas.openxmlformats.org/officeDocument/2006/relationships/image" Target="media/image80.png"/><Relationship Id="rId8" Type="http://schemas.openxmlformats.org/officeDocument/2006/relationships/image" Target="media/image8.jpeg"/><Relationship Id="rId79" Type="http://schemas.openxmlformats.org/officeDocument/2006/relationships/image" Target="media/image79.jpeg"/><Relationship Id="rId78" Type="http://schemas.openxmlformats.org/officeDocument/2006/relationships/image" Target="media/image78.png"/><Relationship Id="rId77" Type="http://schemas.openxmlformats.org/officeDocument/2006/relationships/image" Target="media/image77.png"/><Relationship Id="rId76" Type="http://schemas.openxmlformats.org/officeDocument/2006/relationships/image" Target="media/image76.jpeg"/><Relationship Id="rId75" Type="http://schemas.openxmlformats.org/officeDocument/2006/relationships/image" Target="media/image75.jpeg"/><Relationship Id="rId74" Type="http://schemas.openxmlformats.org/officeDocument/2006/relationships/image" Target="media/image74.jpeg"/><Relationship Id="rId73" Type="http://schemas.openxmlformats.org/officeDocument/2006/relationships/image" Target="media/image73.jpeg"/><Relationship Id="rId72" Type="http://schemas.openxmlformats.org/officeDocument/2006/relationships/image" Target="media/image72.jpeg"/><Relationship Id="rId71" Type="http://schemas.openxmlformats.org/officeDocument/2006/relationships/image" Target="media/image71.jpeg"/><Relationship Id="rId70" Type="http://schemas.openxmlformats.org/officeDocument/2006/relationships/image" Target="media/image70.jpeg"/><Relationship Id="rId7" Type="http://schemas.openxmlformats.org/officeDocument/2006/relationships/image" Target="media/image7.jpeg"/><Relationship Id="rId69" Type="http://schemas.openxmlformats.org/officeDocument/2006/relationships/image" Target="media/image69.jpeg"/><Relationship Id="rId68" Type="http://schemas.openxmlformats.org/officeDocument/2006/relationships/image" Target="media/image68.jpeg"/><Relationship Id="rId67" Type="http://schemas.openxmlformats.org/officeDocument/2006/relationships/image" Target="media/image67.jpeg"/><Relationship Id="rId66" Type="http://schemas.openxmlformats.org/officeDocument/2006/relationships/image" Target="media/image66.jpeg"/><Relationship Id="rId65" Type="http://schemas.openxmlformats.org/officeDocument/2006/relationships/image" Target="media/image65.jpeg"/><Relationship Id="rId64" Type="http://schemas.openxmlformats.org/officeDocument/2006/relationships/image" Target="media/image64.jpeg"/><Relationship Id="rId63" Type="http://schemas.openxmlformats.org/officeDocument/2006/relationships/image" Target="media/image63.jpeg"/><Relationship Id="rId62" Type="http://schemas.openxmlformats.org/officeDocument/2006/relationships/image" Target="media/image62.jpeg"/><Relationship Id="rId61" Type="http://schemas.openxmlformats.org/officeDocument/2006/relationships/image" Target="media/image61.jpeg"/><Relationship Id="rId60" Type="http://schemas.openxmlformats.org/officeDocument/2006/relationships/image" Target="media/image60.jpeg"/><Relationship Id="rId6" Type="http://schemas.openxmlformats.org/officeDocument/2006/relationships/image" Target="media/image6.jpeg"/><Relationship Id="rId59" Type="http://schemas.openxmlformats.org/officeDocument/2006/relationships/image" Target="media/image59.jpeg"/><Relationship Id="rId58" Type="http://schemas.openxmlformats.org/officeDocument/2006/relationships/image" Target="media/image58.jpeg"/><Relationship Id="rId57" Type="http://schemas.openxmlformats.org/officeDocument/2006/relationships/image" Target="media/image57.jpeg"/><Relationship Id="rId56" Type="http://schemas.openxmlformats.org/officeDocument/2006/relationships/image" Target="media/image56.jpeg"/><Relationship Id="rId55" Type="http://schemas.openxmlformats.org/officeDocument/2006/relationships/image" Target="media/image55.jpeg"/><Relationship Id="rId54" Type="http://schemas.openxmlformats.org/officeDocument/2006/relationships/image" Target="media/image54.jpeg"/><Relationship Id="rId53" Type="http://schemas.openxmlformats.org/officeDocument/2006/relationships/image" Target="media/image53.jpeg"/><Relationship Id="rId52" Type="http://schemas.openxmlformats.org/officeDocument/2006/relationships/image" Target="media/image52.jpeg"/><Relationship Id="rId51" Type="http://schemas.openxmlformats.org/officeDocument/2006/relationships/image" Target="media/image51.png"/><Relationship Id="rId50" Type="http://schemas.openxmlformats.org/officeDocument/2006/relationships/image" Target="media/image50.png"/><Relationship Id="rId5" Type="http://schemas.openxmlformats.org/officeDocument/2006/relationships/image" Target="media/image5.jpeg"/><Relationship Id="rId49" Type="http://schemas.openxmlformats.org/officeDocument/2006/relationships/image" Target="media/image49.png"/><Relationship Id="rId48" Type="http://schemas.openxmlformats.org/officeDocument/2006/relationships/image" Target="media/image48.jpeg"/><Relationship Id="rId47" Type="http://schemas.openxmlformats.org/officeDocument/2006/relationships/image" Target="media/image47.jpeg"/><Relationship Id="rId46" Type="http://schemas.openxmlformats.org/officeDocument/2006/relationships/image" Target="media/image46.png"/><Relationship Id="rId45" Type="http://schemas.openxmlformats.org/officeDocument/2006/relationships/image" Target="media/image45.png"/><Relationship Id="rId44" Type="http://schemas.openxmlformats.org/officeDocument/2006/relationships/image" Target="media/image44.png"/><Relationship Id="rId43" Type="http://schemas.openxmlformats.org/officeDocument/2006/relationships/image" Target="media/image43.png"/><Relationship Id="rId42" Type="http://schemas.openxmlformats.org/officeDocument/2006/relationships/image" Target="media/image42.png"/><Relationship Id="rId41" Type="http://schemas.openxmlformats.org/officeDocument/2006/relationships/image" Target="media/image41.jpeg"/><Relationship Id="rId40" Type="http://schemas.openxmlformats.org/officeDocument/2006/relationships/image" Target="media/image40.png"/><Relationship Id="rId4" Type="http://schemas.openxmlformats.org/officeDocument/2006/relationships/image" Target="media/image4.jpeg"/><Relationship Id="rId39" Type="http://schemas.openxmlformats.org/officeDocument/2006/relationships/image" Target="media/image39.png"/><Relationship Id="rId38" Type="http://schemas.openxmlformats.org/officeDocument/2006/relationships/image" Target="media/image38.png"/><Relationship Id="rId37" Type="http://schemas.openxmlformats.org/officeDocument/2006/relationships/image" Target="media/image37.png"/><Relationship Id="rId36" Type="http://schemas.openxmlformats.org/officeDocument/2006/relationships/image" Target="media/image36.png"/><Relationship Id="rId35" Type="http://schemas.openxmlformats.org/officeDocument/2006/relationships/image" Target="media/image35.png"/><Relationship Id="rId34" Type="http://schemas.openxmlformats.org/officeDocument/2006/relationships/image" Target="media/image34.png"/><Relationship Id="rId33" Type="http://schemas.openxmlformats.org/officeDocument/2006/relationships/image" Target="media/image33.png"/><Relationship Id="rId32" Type="http://schemas.openxmlformats.org/officeDocument/2006/relationships/image" Target="media/image32.png"/><Relationship Id="rId31" Type="http://schemas.openxmlformats.org/officeDocument/2006/relationships/image" Target="media/image31.png"/><Relationship Id="rId30" Type="http://schemas.openxmlformats.org/officeDocument/2006/relationships/image" Target="media/image30.png"/><Relationship Id="rId3" Type="http://schemas.openxmlformats.org/officeDocument/2006/relationships/image" Target="media/image3.jpeg"/><Relationship Id="rId29" Type="http://schemas.openxmlformats.org/officeDocument/2006/relationships/image" Target="media/image29.png"/><Relationship Id="rId28" Type="http://schemas.openxmlformats.org/officeDocument/2006/relationships/image" Target="media/image28.png"/><Relationship Id="rId27" Type="http://schemas.openxmlformats.org/officeDocument/2006/relationships/image" Target="media/image27.jpeg"/><Relationship Id="rId26" Type="http://schemas.openxmlformats.org/officeDocument/2006/relationships/image" Target="media/image26.png"/><Relationship Id="rId25" Type="http://schemas.openxmlformats.org/officeDocument/2006/relationships/image" Target="media/image25.png"/><Relationship Id="rId24" Type="http://schemas.openxmlformats.org/officeDocument/2006/relationships/image" Target="media/image24.png"/><Relationship Id="rId23" Type="http://schemas.openxmlformats.org/officeDocument/2006/relationships/image" Target="media/image23.png"/><Relationship Id="rId22" Type="http://schemas.openxmlformats.org/officeDocument/2006/relationships/image" Target="media/image22.jpeg"/><Relationship Id="rId21" Type="http://schemas.openxmlformats.org/officeDocument/2006/relationships/image" Target="media/image21.jpeg"/><Relationship Id="rId20" Type="http://schemas.openxmlformats.org/officeDocument/2006/relationships/image" Target="media/image20.jpeg"/><Relationship Id="rId2" Type="http://schemas.openxmlformats.org/officeDocument/2006/relationships/image" Target="media/image2.jpeg"/><Relationship Id="rId19" Type="http://schemas.openxmlformats.org/officeDocument/2006/relationships/image" Target="media/image19.jpeg"/><Relationship Id="rId186" Type="http://schemas.openxmlformats.org/officeDocument/2006/relationships/image" Target="media/image186.jpeg"/><Relationship Id="rId185" Type="http://schemas.openxmlformats.org/officeDocument/2006/relationships/image" Target="media/image185.png"/><Relationship Id="rId184" Type="http://schemas.openxmlformats.org/officeDocument/2006/relationships/image" Target="media/image184.png"/><Relationship Id="rId183" Type="http://schemas.openxmlformats.org/officeDocument/2006/relationships/image" Target="media/image183.jpeg"/><Relationship Id="rId182" Type="http://schemas.openxmlformats.org/officeDocument/2006/relationships/image" Target="media/image182.png"/><Relationship Id="rId181" Type="http://schemas.openxmlformats.org/officeDocument/2006/relationships/image" Target="media/image181.jpeg"/><Relationship Id="rId180" Type="http://schemas.openxmlformats.org/officeDocument/2006/relationships/image" Target="media/image180.jpeg"/><Relationship Id="rId18" Type="http://schemas.openxmlformats.org/officeDocument/2006/relationships/image" Target="media/image18.jpeg"/><Relationship Id="rId179" Type="http://schemas.openxmlformats.org/officeDocument/2006/relationships/image" Target="media/image179.jpeg"/><Relationship Id="rId178" Type="http://schemas.openxmlformats.org/officeDocument/2006/relationships/image" Target="media/image178.jpeg"/><Relationship Id="rId177" Type="http://schemas.openxmlformats.org/officeDocument/2006/relationships/image" Target="media/image177.png"/><Relationship Id="rId176" Type="http://schemas.openxmlformats.org/officeDocument/2006/relationships/image" Target="media/image176.jpeg"/><Relationship Id="rId175" Type="http://schemas.openxmlformats.org/officeDocument/2006/relationships/image" Target="media/image175.jpeg"/><Relationship Id="rId174" Type="http://schemas.openxmlformats.org/officeDocument/2006/relationships/image" Target="media/image174.jpeg"/><Relationship Id="rId173" Type="http://schemas.openxmlformats.org/officeDocument/2006/relationships/image" Target="media/image173.jpeg"/><Relationship Id="rId172" Type="http://schemas.openxmlformats.org/officeDocument/2006/relationships/image" Target="media/image172.png"/><Relationship Id="rId171" Type="http://schemas.openxmlformats.org/officeDocument/2006/relationships/image" Target="media/image171.png"/><Relationship Id="rId170" Type="http://schemas.openxmlformats.org/officeDocument/2006/relationships/image" Target="media/image170.jpeg"/><Relationship Id="rId17" Type="http://schemas.openxmlformats.org/officeDocument/2006/relationships/image" Target="media/image17.jpeg"/><Relationship Id="rId169" Type="http://schemas.openxmlformats.org/officeDocument/2006/relationships/image" Target="media/image169.png"/><Relationship Id="rId168" Type="http://schemas.openxmlformats.org/officeDocument/2006/relationships/image" Target="media/image168.jpeg"/><Relationship Id="rId167" Type="http://schemas.openxmlformats.org/officeDocument/2006/relationships/image" Target="media/image167.png"/><Relationship Id="rId166" Type="http://schemas.openxmlformats.org/officeDocument/2006/relationships/image" Target="media/image166.jpeg"/><Relationship Id="rId165" Type="http://schemas.openxmlformats.org/officeDocument/2006/relationships/image" Target="media/image165.jpeg"/><Relationship Id="rId164" Type="http://schemas.openxmlformats.org/officeDocument/2006/relationships/image" Target="media/image164.jpeg"/><Relationship Id="rId163" Type="http://schemas.openxmlformats.org/officeDocument/2006/relationships/image" Target="media/image163.jpeg"/><Relationship Id="rId162" Type="http://schemas.openxmlformats.org/officeDocument/2006/relationships/image" Target="media/image162.jpeg"/><Relationship Id="rId161" Type="http://schemas.openxmlformats.org/officeDocument/2006/relationships/image" Target="media/image161.jpeg"/><Relationship Id="rId160" Type="http://schemas.openxmlformats.org/officeDocument/2006/relationships/image" Target="media/image160.jpeg"/><Relationship Id="rId16" Type="http://schemas.openxmlformats.org/officeDocument/2006/relationships/image" Target="media/image16.jpeg"/><Relationship Id="rId159" Type="http://schemas.openxmlformats.org/officeDocument/2006/relationships/image" Target="media/image159.jpeg"/><Relationship Id="rId158" Type="http://schemas.openxmlformats.org/officeDocument/2006/relationships/image" Target="media/image158.png"/><Relationship Id="rId157" Type="http://schemas.openxmlformats.org/officeDocument/2006/relationships/image" Target="media/image157.jpeg"/><Relationship Id="rId156" Type="http://schemas.openxmlformats.org/officeDocument/2006/relationships/image" Target="media/image156.jpeg"/><Relationship Id="rId155" Type="http://schemas.openxmlformats.org/officeDocument/2006/relationships/image" Target="media/image155.jpeg"/><Relationship Id="rId154" Type="http://schemas.openxmlformats.org/officeDocument/2006/relationships/image" Target="media/image154.jpeg"/><Relationship Id="rId153" Type="http://schemas.openxmlformats.org/officeDocument/2006/relationships/image" Target="media/image153.jpeg"/><Relationship Id="rId152" Type="http://schemas.openxmlformats.org/officeDocument/2006/relationships/image" Target="media/image152.jpeg"/><Relationship Id="rId151" Type="http://schemas.openxmlformats.org/officeDocument/2006/relationships/image" Target="media/image151.jpeg"/><Relationship Id="rId150" Type="http://schemas.openxmlformats.org/officeDocument/2006/relationships/image" Target="media/image150.png"/><Relationship Id="rId15" Type="http://schemas.openxmlformats.org/officeDocument/2006/relationships/image" Target="media/image15.jpeg"/><Relationship Id="rId149" Type="http://schemas.openxmlformats.org/officeDocument/2006/relationships/image" Target="media/image149.jpeg"/><Relationship Id="rId148" Type="http://schemas.openxmlformats.org/officeDocument/2006/relationships/image" Target="media/image148.png"/><Relationship Id="rId147" Type="http://schemas.openxmlformats.org/officeDocument/2006/relationships/image" Target="media/image147.jpeg"/><Relationship Id="rId146" Type="http://schemas.openxmlformats.org/officeDocument/2006/relationships/image" Target="media/image146.jpeg"/><Relationship Id="rId145" Type="http://schemas.openxmlformats.org/officeDocument/2006/relationships/image" Target="media/image145.png"/><Relationship Id="rId144" Type="http://schemas.openxmlformats.org/officeDocument/2006/relationships/image" Target="media/image144.jpeg"/><Relationship Id="rId143" Type="http://schemas.openxmlformats.org/officeDocument/2006/relationships/image" Target="media/image143.jpeg"/><Relationship Id="rId142" Type="http://schemas.openxmlformats.org/officeDocument/2006/relationships/image" Target="media/image142.png"/><Relationship Id="rId141" Type="http://schemas.openxmlformats.org/officeDocument/2006/relationships/image" Target="media/image141.jpeg"/><Relationship Id="rId140" Type="http://schemas.openxmlformats.org/officeDocument/2006/relationships/image" Target="media/image140.jpeg"/><Relationship Id="rId14" Type="http://schemas.openxmlformats.org/officeDocument/2006/relationships/image" Target="media/image14.jpeg"/><Relationship Id="rId139" Type="http://schemas.openxmlformats.org/officeDocument/2006/relationships/image" Target="media/image139.jpeg"/><Relationship Id="rId138" Type="http://schemas.openxmlformats.org/officeDocument/2006/relationships/image" Target="media/image138.jpeg"/><Relationship Id="rId137" Type="http://schemas.openxmlformats.org/officeDocument/2006/relationships/image" Target="media/image137.jpeg"/><Relationship Id="rId136" Type="http://schemas.openxmlformats.org/officeDocument/2006/relationships/image" Target="media/image136.jpeg"/><Relationship Id="rId135" Type="http://schemas.openxmlformats.org/officeDocument/2006/relationships/image" Target="media/image135.png"/><Relationship Id="rId134" Type="http://schemas.openxmlformats.org/officeDocument/2006/relationships/image" Target="media/image134.jpeg"/><Relationship Id="rId133" Type="http://schemas.openxmlformats.org/officeDocument/2006/relationships/image" Target="media/image133.jpeg"/><Relationship Id="rId132" Type="http://schemas.openxmlformats.org/officeDocument/2006/relationships/image" Target="media/image132.jpeg"/><Relationship Id="rId131" Type="http://schemas.openxmlformats.org/officeDocument/2006/relationships/image" Target="media/image131.jpeg"/><Relationship Id="rId130" Type="http://schemas.openxmlformats.org/officeDocument/2006/relationships/image" Target="media/image130.jpeg"/><Relationship Id="rId13" Type="http://schemas.openxmlformats.org/officeDocument/2006/relationships/image" Target="media/image13.jpeg"/><Relationship Id="rId129" Type="http://schemas.openxmlformats.org/officeDocument/2006/relationships/image" Target="media/image129.jpeg"/><Relationship Id="rId128" Type="http://schemas.openxmlformats.org/officeDocument/2006/relationships/image" Target="media/image128.jpeg"/><Relationship Id="rId127" Type="http://schemas.openxmlformats.org/officeDocument/2006/relationships/image" Target="media/image127.jpeg"/><Relationship Id="rId126" Type="http://schemas.openxmlformats.org/officeDocument/2006/relationships/image" Target="media/image126.png"/><Relationship Id="rId125" Type="http://schemas.openxmlformats.org/officeDocument/2006/relationships/image" Target="media/image125.png"/><Relationship Id="rId124" Type="http://schemas.openxmlformats.org/officeDocument/2006/relationships/image" Target="media/image124.png"/><Relationship Id="rId123" Type="http://schemas.openxmlformats.org/officeDocument/2006/relationships/image" Target="media/image123.png"/><Relationship Id="rId122" Type="http://schemas.openxmlformats.org/officeDocument/2006/relationships/image" Target="media/image122.png"/><Relationship Id="rId121" Type="http://schemas.openxmlformats.org/officeDocument/2006/relationships/image" Target="media/image121.png"/><Relationship Id="rId120" Type="http://schemas.openxmlformats.org/officeDocument/2006/relationships/image" Target="media/image120.png"/><Relationship Id="rId12" Type="http://schemas.openxmlformats.org/officeDocument/2006/relationships/image" Target="media/image12.jpeg"/><Relationship Id="rId119" Type="http://schemas.openxmlformats.org/officeDocument/2006/relationships/image" Target="media/image119.png"/><Relationship Id="rId118" Type="http://schemas.openxmlformats.org/officeDocument/2006/relationships/image" Target="media/image118.jpeg"/><Relationship Id="rId117" Type="http://schemas.openxmlformats.org/officeDocument/2006/relationships/image" Target="media/image117.jpeg"/><Relationship Id="rId116" Type="http://schemas.openxmlformats.org/officeDocument/2006/relationships/image" Target="media/image116.jpeg"/><Relationship Id="rId115" Type="http://schemas.openxmlformats.org/officeDocument/2006/relationships/image" Target="media/image115.png"/><Relationship Id="rId114" Type="http://schemas.openxmlformats.org/officeDocument/2006/relationships/image" Target="media/image114.png"/><Relationship Id="rId113" Type="http://schemas.openxmlformats.org/officeDocument/2006/relationships/image" Target="media/image113.png"/><Relationship Id="rId112" Type="http://schemas.openxmlformats.org/officeDocument/2006/relationships/image" Target="media/image112.png"/><Relationship Id="rId111" Type="http://schemas.openxmlformats.org/officeDocument/2006/relationships/image" Target="media/image111.png"/><Relationship Id="rId110" Type="http://schemas.openxmlformats.org/officeDocument/2006/relationships/image" Target="media/image110.png"/><Relationship Id="rId11" Type="http://schemas.openxmlformats.org/officeDocument/2006/relationships/image" Target="media/image11.jpeg"/><Relationship Id="rId109" Type="http://schemas.openxmlformats.org/officeDocument/2006/relationships/image" Target="media/image109.png"/><Relationship Id="rId108" Type="http://schemas.openxmlformats.org/officeDocument/2006/relationships/image" Target="media/image108.png"/><Relationship Id="rId107" Type="http://schemas.openxmlformats.org/officeDocument/2006/relationships/image" Target="media/image107.jpeg"/><Relationship Id="rId106" Type="http://schemas.openxmlformats.org/officeDocument/2006/relationships/image" Target="media/image106.png"/><Relationship Id="rId105" Type="http://schemas.openxmlformats.org/officeDocument/2006/relationships/image" Target="media/image105.png"/><Relationship Id="rId104" Type="http://schemas.openxmlformats.org/officeDocument/2006/relationships/image" Target="media/image104.jpeg"/><Relationship Id="rId103" Type="http://schemas.openxmlformats.org/officeDocument/2006/relationships/image" Target="media/image103.png"/><Relationship Id="rId102" Type="http://schemas.openxmlformats.org/officeDocument/2006/relationships/image" Target="media/image102.png"/><Relationship Id="rId101" Type="http://schemas.openxmlformats.org/officeDocument/2006/relationships/image" Target="media/image101.png"/><Relationship Id="rId100" Type="http://schemas.openxmlformats.org/officeDocument/2006/relationships/image" Target="media/image100.png"/><Relationship Id="rId10" Type="http://schemas.openxmlformats.org/officeDocument/2006/relationships/image" Target="media/image10.jpeg"/><Relationship Id="rId1" Type="http://schemas.openxmlformats.org/officeDocument/2006/relationships/image" Target="media/image1.jpeg"/></Relationships>
</file>

<file path=xl/_rels/workbook.xml.rels><?xml version="1.0" encoding="UTF-8" standalone="yes"?>
<Relationships xmlns="http://schemas.openxmlformats.org/package/2006/relationships"><Relationship Id="rId7" Type="http://schemas.openxmlformats.org/officeDocument/2006/relationships/styles" Target="styles.xml"/><Relationship Id="rId6" Type="http://www.wps.cn/officeDocument/2020/cellImage" Target="cellimag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L211"/>
  <sheetViews>
    <sheetView tabSelected="1" workbookViewId="0">
      <selection activeCell="F7" sqref="F7"/>
    </sheetView>
  </sheetViews>
  <sheetFormatPr defaultColWidth="9" defaultRowHeight="13.5"/>
  <cols>
    <col min="1" max="1" width="8.625" customWidth="1"/>
    <col min="2" max="2" width="4.875" style="1" customWidth="1"/>
    <col min="3" max="3" width="17.1416666666667" style="1" customWidth="1"/>
    <col min="4" max="4" width="25.625" style="1" customWidth="1"/>
    <col min="5" max="5" width="14.625" style="1" customWidth="1"/>
    <col min="6" max="6" width="43.625" style="1" customWidth="1"/>
    <col min="7" max="7" width="6.375" style="1" customWidth="1"/>
    <col min="8" max="8" width="4.875" style="1" customWidth="1"/>
    <col min="9" max="9" width="20.625" style="1" customWidth="1"/>
    <col min="10" max="10" width="20" customWidth="1"/>
  </cols>
  <sheetData>
    <row r="1" ht="33.75" spans="1:12">
      <c r="A1" s="2" t="s">
        <v>0</v>
      </c>
      <c r="B1" s="3"/>
      <c r="C1" s="3"/>
      <c r="D1" s="3"/>
      <c r="E1" s="3"/>
      <c r="F1" s="3"/>
      <c r="G1" s="3"/>
      <c r="H1" s="3"/>
      <c r="I1" s="3"/>
      <c r="J1" s="3"/>
    </row>
    <row r="2" ht="40" customHeight="1" spans="1:12">
      <c r="A2" s="4" t="s">
        <v>1</v>
      </c>
      <c r="B2" s="4" t="s">
        <v>2</v>
      </c>
      <c r="C2" s="4" t="s">
        <v>3</v>
      </c>
      <c r="D2" s="4" t="s">
        <v>4</v>
      </c>
      <c r="E2" s="4" t="s">
        <v>5</v>
      </c>
      <c r="F2" s="4" t="s">
        <v>6</v>
      </c>
      <c r="G2" s="4" t="s">
        <v>7</v>
      </c>
      <c r="H2" s="4" t="s">
        <v>8</v>
      </c>
      <c r="I2" s="4" t="s">
        <v>9</v>
      </c>
      <c r="J2" s="4" t="s">
        <v>10</v>
      </c>
      <c r="K2" s="5"/>
    </row>
    <row r="3" ht="40" customHeight="1" spans="1:12">
      <c r="A3" s="6" t="s">
        <v>11</v>
      </c>
      <c r="B3" s="7">
        <v>1</v>
      </c>
      <c r="C3" s="7" t="s">
        <v>12</v>
      </c>
      <c r="D3" s="7" t="s">
        <v>13</v>
      </c>
      <c r="E3" s="7" t="s">
        <v>14</v>
      </c>
      <c r="F3" s="7" t="s">
        <v>15</v>
      </c>
      <c r="G3" s="7">
        <v>6</v>
      </c>
      <c r="H3" s="7" t="s">
        <v>16</v>
      </c>
      <c r="I3" s="7"/>
      <c r="J3" s="7" t="str">
        <f>_xlfn.DISPIMG("ID_4ADC302F34EC42A18A915B55F7572566",1)</f>
        <v>=DISPIMG("ID_4ADC302F34EC42A18A915B55F7572566",1)</v>
      </c>
      <c r="L3" t="s">
        <v>17</v>
      </c>
    </row>
    <row r="4" ht="40" customHeight="1" spans="1:12">
      <c r="A4" s="6"/>
      <c r="B4" s="7">
        <v>2</v>
      </c>
      <c r="C4" s="7"/>
      <c r="D4" s="7"/>
      <c r="E4" s="7" t="s">
        <v>18</v>
      </c>
      <c r="F4" s="7" t="s">
        <v>19</v>
      </c>
      <c r="G4" s="7">
        <v>240</v>
      </c>
      <c r="H4" s="7" t="s">
        <v>20</v>
      </c>
      <c r="I4" s="7" t="s">
        <v>21</v>
      </c>
      <c r="J4" s="7" t="str">
        <f>_xlfn.DISPIMG("ID_754B75734C6B4951AF377FF331A7E923",1)</f>
        <v>=DISPIMG("ID_754B75734C6B4951AF377FF331A7E923",1)</v>
      </c>
    </row>
    <row r="5" ht="40" customHeight="1" spans="1:12">
      <c r="A5" s="6"/>
      <c r="B5" s="7">
        <v>3</v>
      </c>
      <c r="C5" s="7" t="s">
        <v>22</v>
      </c>
      <c r="D5" s="7" t="s">
        <v>23</v>
      </c>
      <c r="E5" s="7" t="s">
        <v>24</v>
      </c>
      <c r="F5" s="7" t="s">
        <v>25</v>
      </c>
      <c r="G5" s="7">
        <v>12</v>
      </c>
      <c r="H5" s="7" t="s">
        <v>16</v>
      </c>
      <c r="I5" s="7" t="s">
        <v>26</v>
      </c>
      <c r="J5" s="7" t="str">
        <f>_xlfn.DISPIMG("ID_B1F45D5E6D1943C2B8737EC7C99BB707",1)</f>
        <v>=DISPIMG("ID_B1F45D5E6D1943C2B8737EC7C99BB707",1)</v>
      </c>
    </row>
    <row r="6" ht="40" customHeight="1" spans="1:12">
      <c r="A6" s="6"/>
      <c r="B6" s="7">
        <v>4</v>
      </c>
      <c r="C6" s="7" t="s">
        <v>27</v>
      </c>
      <c r="D6" s="7" t="s">
        <v>28</v>
      </c>
      <c r="E6" s="7" t="s">
        <v>29</v>
      </c>
      <c r="F6" s="7" t="s">
        <v>30</v>
      </c>
      <c r="G6" s="7">
        <v>8</v>
      </c>
      <c r="H6" s="7" t="s">
        <v>31</v>
      </c>
      <c r="I6" s="7"/>
      <c r="J6" s="7" t="str">
        <f>_xlfn.DISPIMG("ID_FFDEA757F9F24FD4B768158F0DDE683F",1)</f>
        <v>=DISPIMG("ID_FFDEA757F9F24FD4B768158F0DDE683F",1)</v>
      </c>
    </row>
    <row r="7" ht="40" customHeight="1" spans="1:12">
      <c r="A7" s="6"/>
      <c r="B7" s="7">
        <v>5</v>
      </c>
      <c r="C7" s="7"/>
      <c r="D7" s="7"/>
      <c r="E7" s="7" t="s">
        <v>32</v>
      </c>
      <c r="F7" s="7" t="s">
        <v>33</v>
      </c>
      <c r="G7" s="7">
        <v>12</v>
      </c>
      <c r="H7" s="7" t="s">
        <v>16</v>
      </c>
      <c r="I7" s="7" t="s">
        <v>26</v>
      </c>
      <c r="J7" s="7" t="str">
        <f>_xlfn.DISPIMG("ID_82A3F3C9346043CF8AE093A730209F60",1)</f>
        <v>=DISPIMG("ID_82A3F3C9346043CF8AE093A730209F60",1)</v>
      </c>
    </row>
    <row r="8" ht="40" customHeight="1" spans="1:12">
      <c r="A8" s="6"/>
      <c r="B8" s="7">
        <v>6</v>
      </c>
      <c r="C8" s="7"/>
      <c r="D8" s="7"/>
      <c r="E8" s="7" t="s">
        <v>34</v>
      </c>
      <c r="F8" s="7" t="s">
        <v>35</v>
      </c>
      <c r="G8" s="7">
        <v>240</v>
      </c>
      <c r="H8" s="7" t="s">
        <v>36</v>
      </c>
      <c r="I8" s="7" t="s">
        <v>37</v>
      </c>
      <c r="J8" s="7" t="str">
        <f>_xlfn.DISPIMG("ID_423CE1A6237340FD8697A3A9387C8784",1)</f>
        <v>=DISPIMG("ID_423CE1A6237340FD8697A3A9387C8784",1)</v>
      </c>
    </row>
    <row r="9" ht="40" customHeight="1" spans="1:12">
      <c r="A9" s="6"/>
      <c r="B9" s="7">
        <v>7</v>
      </c>
      <c r="C9" s="7" t="s">
        <v>38</v>
      </c>
      <c r="D9" s="7" t="s">
        <v>39</v>
      </c>
      <c r="E9" s="7" t="s">
        <v>40</v>
      </c>
      <c r="F9" s="7" t="s">
        <v>41</v>
      </c>
      <c r="G9" s="7">
        <v>6</v>
      </c>
      <c r="H9" s="7" t="s">
        <v>42</v>
      </c>
      <c r="I9" s="7" t="s">
        <v>43</v>
      </c>
      <c r="J9" s="7" t="str">
        <f>_xlfn.DISPIMG("ID_66253D5E115846DE8F00280DD93913BB",1)</f>
        <v>=DISPIMG("ID_66253D5E115846DE8F00280DD93913BB",1)</v>
      </c>
    </row>
    <row r="10" ht="40" customHeight="1" spans="1:12">
      <c r="A10" s="6"/>
      <c r="B10" s="7">
        <v>8</v>
      </c>
      <c r="C10" s="7"/>
      <c r="D10" s="7"/>
      <c r="E10" s="7" t="s">
        <v>44</v>
      </c>
      <c r="F10" s="7" t="s">
        <v>45</v>
      </c>
      <c r="G10" s="7">
        <v>36</v>
      </c>
      <c r="H10" s="7" t="s">
        <v>46</v>
      </c>
      <c r="I10" s="7" t="s">
        <v>47</v>
      </c>
      <c r="J10" s="7" t="str">
        <f>_xlfn.DISPIMG("ID_9C9AE866DA0B43529D793D32C81DDE15",1)</f>
        <v>=DISPIMG("ID_9C9AE866DA0B43529D793D32C81DDE15",1)</v>
      </c>
    </row>
    <row r="11" ht="40" customHeight="1" spans="1:12">
      <c r="A11" s="6"/>
      <c r="B11" s="7">
        <v>9</v>
      </c>
      <c r="C11" s="7" t="s">
        <v>48</v>
      </c>
      <c r="D11" s="7" t="s">
        <v>49</v>
      </c>
      <c r="E11" s="7" t="s">
        <v>50</v>
      </c>
      <c r="F11" s="7" t="s">
        <v>51</v>
      </c>
      <c r="G11" s="7">
        <v>900</v>
      </c>
      <c r="H11" s="7" t="s">
        <v>46</v>
      </c>
      <c r="I11" s="7"/>
      <c r="J11" s="6" t="str">
        <f>_xlfn.DISPIMG("ID_B773D1C861244DC2BA2F9B505DE3CEA9",1)</f>
        <v>=DISPIMG("ID_B773D1C861244DC2BA2F9B505DE3CEA9",1)</v>
      </c>
    </row>
    <row r="12" ht="40" customHeight="1" spans="1:12">
      <c r="A12" s="6"/>
      <c r="B12" s="7"/>
      <c r="C12" s="7"/>
      <c r="D12" s="7" t="s">
        <v>52</v>
      </c>
      <c r="E12" s="7"/>
      <c r="F12" s="7"/>
      <c r="G12" s="7"/>
      <c r="H12" s="7"/>
      <c r="I12" s="7"/>
      <c r="J12" s="6"/>
    </row>
    <row r="13" ht="40" customHeight="1" spans="1:12">
      <c r="A13" s="6"/>
      <c r="B13" s="7"/>
      <c r="C13" s="7"/>
      <c r="D13" s="7" t="s">
        <v>53</v>
      </c>
      <c r="E13" s="7"/>
      <c r="F13" s="7"/>
      <c r="G13" s="7"/>
      <c r="H13" s="7"/>
      <c r="I13" s="7"/>
      <c r="J13" s="6"/>
    </row>
    <row r="14" ht="40" customHeight="1" spans="1:12">
      <c r="A14" s="6"/>
      <c r="B14" s="7"/>
      <c r="C14" s="7"/>
      <c r="D14" s="7" t="s">
        <v>54</v>
      </c>
      <c r="E14" s="7"/>
      <c r="F14" s="7"/>
      <c r="G14" s="7"/>
      <c r="H14" s="7"/>
      <c r="I14" s="7"/>
      <c r="J14" s="6"/>
    </row>
    <row r="15" ht="40" customHeight="1" spans="1:12">
      <c r="A15" s="6"/>
      <c r="B15" s="7"/>
      <c r="C15" s="7"/>
      <c r="D15" s="7" t="s">
        <v>55</v>
      </c>
      <c r="E15" s="7"/>
      <c r="F15" s="7"/>
      <c r="G15" s="7"/>
      <c r="H15" s="7"/>
      <c r="I15" s="7"/>
      <c r="J15" s="6"/>
    </row>
    <row r="16" ht="40" customHeight="1" spans="1:12">
      <c r="A16" s="6"/>
      <c r="B16" s="7"/>
      <c r="C16" s="7"/>
      <c r="D16" s="7" t="s">
        <v>56</v>
      </c>
      <c r="E16" s="7"/>
      <c r="F16" s="7"/>
      <c r="G16" s="7"/>
      <c r="H16" s="7"/>
      <c r="I16" s="7"/>
      <c r="J16" s="6"/>
    </row>
    <row r="17" ht="40" customHeight="1" spans="1:10">
      <c r="A17" s="6"/>
      <c r="B17" s="7"/>
      <c r="C17" s="7"/>
      <c r="D17" s="7" t="s">
        <v>57</v>
      </c>
      <c r="E17" s="7"/>
      <c r="F17" s="7"/>
      <c r="G17" s="7"/>
      <c r="H17" s="7"/>
      <c r="I17" s="7"/>
      <c r="J17" s="6"/>
    </row>
    <row r="18" ht="40" customHeight="1" spans="1:10">
      <c r="A18" s="6"/>
      <c r="B18" s="7"/>
      <c r="C18" s="7"/>
      <c r="D18" s="7" t="s">
        <v>58</v>
      </c>
      <c r="E18" s="7"/>
      <c r="F18" s="7"/>
      <c r="G18" s="7"/>
      <c r="H18" s="7"/>
      <c r="I18" s="7"/>
      <c r="J18" s="6"/>
    </row>
    <row r="19" ht="40" customHeight="1" spans="1:10">
      <c r="A19" s="6"/>
      <c r="B19" s="7"/>
      <c r="C19" s="7"/>
      <c r="D19" s="7" t="s">
        <v>59</v>
      </c>
      <c r="E19" s="7"/>
      <c r="F19" s="7"/>
      <c r="G19" s="7"/>
      <c r="H19" s="7"/>
      <c r="I19" s="7"/>
      <c r="J19" s="6"/>
    </row>
    <row r="20" ht="40" customHeight="1" spans="1:10">
      <c r="A20" s="7" t="s">
        <v>60</v>
      </c>
      <c r="B20" s="7">
        <v>1</v>
      </c>
      <c r="C20" s="7" t="s">
        <v>61</v>
      </c>
      <c r="D20" s="7" t="s">
        <v>62</v>
      </c>
      <c r="E20" s="7" t="s">
        <v>14</v>
      </c>
      <c r="F20" s="7" t="s">
        <v>15</v>
      </c>
      <c r="G20" s="7">
        <v>6</v>
      </c>
      <c r="H20" s="7" t="s">
        <v>16</v>
      </c>
      <c r="I20" s="7"/>
      <c r="J20" s="7" t="str">
        <f>_xlfn.DISPIMG("ID_1D3BB13FA6564C27BB7EEBEB6C31E6E1",1)</f>
        <v>=DISPIMG("ID_1D3BB13FA6564C27BB7EEBEB6C31E6E1",1)</v>
      </c>
    </row>
    <row r="21" ht="40" customHeight="1" spans="1:10">
      <c r="A21" s="7"/>
      <c r="B21" s="7">
        <v>2</v>
      </c>
      <c r="C21" s="7" t="s">
        <v>63</v>
      </c>
      <c r="D21" s="7" t="s">
        <v>64</v>
      </c>
      <c r="E21" s="7" t="s">
        <v>65</v>
      </c>
      <c r="F21" s="7" t="s">
        <v>66</v>
      </c>
      <c r="G21" s="7">
        <v>36</v>
      </c>
      <c r="H21" s="7" t="s">
        <v>46</v>
      </c>
      <c r="I21" s="7" t="s">
        <v>67</v>
      </c>
      <c r="J21" s="7" t="str">
        <f>_xlfn.DISPIMG("ID_41C2946814144FDD8B9A9427A322A205",1)</f>
        <v>=DISPIMG("ID_41C2946814144FDD8B9A9427A322A205",1)</v>
      </c>
    </row>
    <row r="22" ht="40" customHeight="1" spans="1:10">
      <c r="A22" s="7" t="s">
        <v>68</v>
      </c>
      <c r="B22" s="7">
        <v>1</v>
      </c>
      <c r="C22" s="7" t="s">
        <v>69</v>
      </c>
      <c r="D22" s="7" t="s">
        <v>70</v>
      </c>
      <c r="E22" s="7" t="s">
        <v>71</v>
      </c>
      <c r="F22" s="7" t="s">
        <v>72</v>
      </c>
      <c r="G22" s="7">
        <v>39</v>
      </c>
      <c r="H22" s="7" t="s">
        <v>73</v>
      </c>
      <c r="I22" s="7" t="s">
        <v>74</v>
      </c>
      <c r="J22" s="7" t="str">
        <f>_xlfn.DISPIMG("ID_385A77EF2BAC41E6B3D73094C5D150C7",1)</f>
        <v>=DISPIMG("ID_385A77EF2BAC41E6B3D73094C5D150C7",1)</v>
      </c>
    </row>
    <row r="23" ht="40" customHeight="1" spans="1:10">
      <c r="A23" s="7"/>
      <c r="B23" s="7">
        <v>2</v>
      </c>
      <c r="C23" s="7"/>
      <c r="D23" s="7"/>
      <c r="E23" s="7" t="s">
        <v>75</v>
      </c>
      <c r="F23" s="7" t="s">
        <v>76</v>
      </c>
      <c r="G23" s="7">
        <v>10</v>
      </c>
      <c r="H23" s="7" t="s">
        <v>46</v>
      </c>
      <c r="I23" s="7" t="s">
        <v>77</v>
      </c>
      <c r="J23" s="7" t="str">
        <f>_xlfn.DISPIMG("ID_E9953F3782D84948BE3C8B31901C3469",1)</f>
        <v>=DISPIMG("ID_E9953F3782D84948BE3C8B31901C3469",1)</v>
      </c>
    </row>
    <row r="24" ht="40" customHeight="1" spans="1:10">
      <c r="A24" s="7"/>
      <c r="B24" s="7">
        <v>3</v>
      </c>
      <c r="C24" s="7" t="s">
        <v>78</v>
      </c>
      <c r="D24" s="7" t="s">
        <v>79</v>
      </c>
      <c r="E24" s="7" t="s">
        <v>80</v>
      </c>
      <c r="F24" s="7" t="s">
        <v>81</v>
      </c>
      <c r="G24" s="7">
        <v>78</v>
      </c>
      <c r="H24" s="7" t="s">
        <v>46</v>
      </c>
      <c r="I24" s="7" t="s">
        <v>82</v>
      </c>
      <c r="J24" s="7" t="str">
        <f>_xlfn.DISPIMG("ID_8848F998DDC843CBB162048598A95DE3",1)</f>
        <v>=DISPIMG("ID_8848F998DDC843CBB162048598A95DE3",1)</v>
      </c>
    </row>
    <row r="25" ht="40" customHeight="1" spans="1:10">
      <c r="A25" s="7"/>
      <c r="B25" s="7">
        <v>4</v>
      </c>
      <c r="C25" s="7"/>
      <c r="D25" s="7"/>
      <c r="E25" s="7" t="s">
        <v>83</v>
      </c>
      <c r="F25" s="7" t="s">
        <v>84</v>
      </c>
      <c r="G25" s="7">
        <v>39</v>
      </c>
      <c r="H25" s="7" t="s">
        <v>73</v>
      </c>
      <c r="I25" s="7" t="s">
        <v>85</v>
      </c>
      <c r="J25" s="7" t="str">
        <f>_xlfn.DISPIMG("ID_90F39152665744C5941B7EAF92F2FCB9",1)</f>
        <v>=DISPIMG("ID_90F39152665744C5941B7EAF92F2FCB9",1)</v>
      </c>
    </row>
    <row r="26" ht="40" customHeight="1" spans="1:10">
      <c r="A26" s="7"/>
      <c r="B26" s="7">
        <v>5</v>
      </c>
      <c r="C26" s="7" t="s">
        <v>86</v>
      </c>
      <c r="D26" s="7" t="s">
        <v>87</v>
      </c>
      <c r="E26" s="7" t="s">
        <v>88</v>
      </c>
      <c r="F26" s="7" t="s">
        <v>89</v>
      </c>
      <c r="G26" s="7">
        <v>18</v>
      </c>
      <c r="H26" s="7" t="s">
        <v>46</v>
      </c>
      <c r="I26" s="7" t="s">
        <v>90</v>
      </c>
      <c r="J26" s="7" t="str">
        <f>_xlfn.DISPIMG("ID_40F3E2299EA1463C82113EF4F6D74948",1)</f>
        <v>=DISPIMG("ID_40F3E2299EA1463C82113EF4F6D74948",1)</v>
      </c>
    </row>
    <row r="27" ht="40" customHeight="1" spans="1:10">
      <c r="A27" s="7"/>
      <c r="B27" s="7">
        <v>6</v>
      </c>
      <c r="C27" s="8" t="s">
        <v>91</v>
      </c>
      <c r="D27" s="7" t="s">
        <v>92</v>
      </c>
      <c r="E27" s="7" t="s">
        <v>93</v>
      </c>
      <c r="F27" s="7" t="s">
        <v>94</v>
      </c>
      <c r="G27" s="7">
        <v>156</v>
      </c>
      <c r="H27" s="7" t="s">
        <v>46</v>
      </c>
      <c r="I27" s="7" t="s">
        <v>95</v>
      </c>
      <c r="J27" s="7" t="str">
        <f>_xlfn.DISPIMG("ID_C25283DDC539406588B0040182A5756E",1)</f>
        <v>=DISPIMG("ID_C25283DDC539406588B0040182A5756E",1)</v>
      </c>
    </row>
    <row r="28" ht="40" customHeight="1" spans="1:10">
      <c r="A28" s="7"/>
      <c r="B28" s="7">
        <v>7</v>
      </c>
      <c r="C28" s="8" t="s">
        <v>96</v>
      </c>
      <c r="D28" s="7" t="s">
        <v>97</v>
      </c>
      <c r="E28" s="7" t="s">
        <v>98</v>
      </c>
      <c r="F28" s="7" t="s">
        <v>99</v>
      </c>
      <c r="G28" s="7">
        <v>6</v>
      </c>
      <c r="H28" s="7" t="s">
        <v>73</v>
      </c>
      <c r="I28" s="7" t="s">
        <v>100</v>
      </c>
      <c r="J28" s="7" t="str">
        <f>_xlfn.DISPIMG("ID_174B86B0311743F6A6E0477836981232",1)</f>
        <v>=DISPIMG("ID_174B86B0311743F6A6E0477836981232",1)</v>
      </c>
    </row>
    <row r="29" ht="40" customHeight="1" spans="1:10">
      <c r="A29" s="7"/>
      <c r="B29" s="7">
        <v>8</v>
      </c>
      <c r="C29" s="8" t="s">
        <v>101</v>
      </c>
      <c r="D29" s="7" t="s">
        <v>102</v>
      </c>
      <c r="E29" s="7" t="s">
        <v>103</v>
      </c>
      <c r="F29" s="7" t="s">
        <v>76</v>
      </c>
      <c r="G29" s="7">
        <v>1</v>
      </c>
      <c r="H29" s="7" t="s">
        <v>42</v>
      </c>
      <c r="I29" s="7" t="s">
        <v>104</v>
      </c>
      <c r="J29" s="7" t="str">
        <f>_xlfn.DISPIMG("ID_E8D8A2EA7A164D659FBEA1083323484C",1)</f>
        <v>=DISPIMG("ID_E8D8A2EA7A164D659FBEA1083323484C",1)</v>
      </c>
    </row>
    <row r="30" ht="40" customHeight="1" spans="1:10">
      <c r="A30" s="7"/>
      <c r="B30" s="7">
        <v>9</v>
      </c>
      <c r="C30" s="8" t="s">
        <v>105</v>
      </c>
      <c r="D30" s="7" t="s">
        <v>106</v>
      </c>
      <c r="E30" s="7" t="s">
        <v>107</v>
      </c>
      <c r="F30" s="7" t="s">
        <v>108</v>
      </c>
      <c r="G30" s="7">
        <v>6</v>
      </c>
      <c r="H30" s="7" t="s">
        <v>46</v>
      </c>
      <c r="I30" s="7" t="s">
        <v>109</v>
      </c>
      <c r="J30" s="7" t="str">
        <f>_xlfn.DISPIMG("ID_2E6A4180B14F4A6F88251B2B613C9C26",1)</f>
        <v>=DISPIMG("ID_2E6A4180B14F4A6F88251B2B613C9C26",1)</v>
      </c>
    </row>
    <row r="31" ht="40" customHeight="1" spans="1:10">
      <c r="A31" s="7"/>
      <c r="B31" s="7">
        <v>10</v>
      </c>
      <c r="C31" s="8" t="s">
        <v>110</v>
      </c>
      <c r="D31" s="7" t="s">
        <v>111</v>
      </c>
      <c r="E31" s="7" t="s">
        <v>112</v>
      </c>
      <c r="F31" s="7" t="s">
        <v>76</v>
      </c>
      <c r="G31" s="7">
        <v>78</v>
      </c>
      <c r="H31" s="7" t="s">
        <v>113</v>
      </c>
      <c r="I31" s="7" t="s">
        <v>114</v>
      </c>
      <c r="J31" s="7" t="str">
        <f>_xlfn.DISPIMG("ID_871F432D8EE649E39C9B8517555D5A84",1)</f>
        <v>=DISPIMG("ID_871F432D8EE649E39C9B8517555D5A84",1)</v>
      </c>
    </row>
    <row r="32" ht="40" customHeight="1" spans="1:10">
      <c r="A32" s="7"/>
      <c r="B32" s="7">
        <v>11</v>
      </c>
      <c r="C32" s="8" t="s">
        <v>115</v>
      </c>
      <c r="D32" s="7" t="s">
        <v>116</v>
      </c>
      <c r="E32" s="7" t="s">
        <v>71</v>
      </c>
      <c r="F32" s="7" t="s">
        <v>117</v>
      </c>
      <c r="G32" s="7">
        <v>1200</v>
      </c>
      <c r="H32" s="7" t="s">
        <v>46</v>
      </c>
      <c r="I32" s="7" t="s">
        <v>118</v>
      </c>
      <c r="J32" s="7" t="str">
        <f>_xlfn.DISPIMG("ID_510D3C77C7444335B657687A4E755E45",1)</f>
        <v>=DISPIMG("ID_510D3C77C7444335B657687A4E755E45",1)</v>
      </c>
    </row>
    <row r="33" ht="40" customHeight="1" spans="1:10">
      <c r="A33" s="7"/>
      <c r="B33" s="7">
        <v>12</v>
      </c>
      <c r="C33" s="7" t="s">
        <v>119</v>
      </c>
      <c r="D33" s="7" t="s">
        <v>120</v>
      </c>
      <c r="E33" s="7" t="s">
        <v>121</v>
      </c>
      <c r="F33" s="7" t="s">
        <v>122</v>
      </c>
      <c r="G33" s="7">
        <v>104</v>
      </c>
      <c r="H33" s="7" t="s">
        <v>46</v>
      </c>
      <c r="I33" s="7" t="s">
        <v>123</v>
      </c>
      <c r="J33" s="7" t="str">
        <f>_xlfn.DISPIMG("ID_841835CAC7794333AD6363B23DAA64DD",1)</f>
        <v>=DISPIMG("ID_841835CAC7794333AD6363B23DAA64DD",1)</v>
      </c>
    </row>
    <row r="34" ht="40" customHeight="1" spans="1:10">
      <c r="A34" s="7"/>
      <c r="B34" s="7">
        <v>13</v>
      </c>
      <c r="C34" s="7"/>
      <c r="D34" s="7"/>
      <c r="E34" s="7" t="s">
        <v>124</v>
      </c>
      <c r="F34" s="7" t="s">
        <v>108</v>
      </c>
      <c r="G34" s="7">
        <v>1</v>
      </c>
      <c r="H34" s="7" t="s">
        <v>42</v>
      </c>
      <c r="I34" s="7" t="s">
        <v>125</v>
      </c>
      <c r="J34" s="7" t="str">
        <f>_xlfn.DISPIMG("ID_C87AE91BB40F45A0AE62A1CF1CE7641F",1)</f>
        <v>=DISPIMG("ID_C87AE91BB40F45A0AE62A1CF1CE7641F",1)</v>
      </c>
    </row>
    <row r="35" ht="40" customHeight="1" spans="1:10">
      <c r="A35" s="7"/>
      <c r="B35" s="7">
        <v>14</v>
      </c>
      <c r="C35" s="8" t="s">
        <v>126</v>
      </c>
      <c r="D35" s="7" t="s">
        <v>127</v>
      </c>
      <c r="E35" s="7" t="s">
        <v>128</v>
      </c>
      <c r="F35" s="7" t="s">
        <v>108</v>
      </c>
      <c r="G35" s="7">
        <v>4</v>
      </c>
      <c r="H35" s="7" t="s">
        <v>46</v>
      </c>
      <c r="I35" s="7" t="s">
        <v>129</v>
      </c>
      <c r="J35" s="7" t="str">
        <f>_xlfn.DISPIMG("ID_8EB29B5D71C54947ADA46120323C5CE3",1)</f>
        <v>=DISPIMG("ID_8EB29B5D71C54947ADA46120323C5CE3",1)</v>
      </c>
    </row>
    <row r="36" ht="40" customHeight="1" spans="1:10">
      <c r="A36" s="7"/>
      <c r="B36" s="7">
        <v>15</v>
      </c>
      <c r="C36" s="8" t="s">
        <v>130</v>
      </c>
      <c r="D36" s="7" t="s">
        <v>131</v>
      </c>
      <c r="E36" s="7" t="s">
        <v>132</v>
      </c>
      <c r="F36" s="7" t="s">
        <v>133</v>
      </c>
      <c r="G36" s="7">
        <v>6000</v>
      </c>
      <c r="H36" s="7" t="s">
        <v>46</v>
      </c>
      <c r="I36" s="7" t="s">
        <v>134</v>
      </c>
      <c r="J36" s="7" t="str">
        <f>_xlfn.DISPIMG("ID_09585EF03F7441508DD7B987F65C7517",1)</f>
        <v>=DISPIMG("ID_09585EF03F7441508DD7B987F65C7517",1)</v>
      </c>
    </row>
    <row r="37" ht="40" customHeight="1" spans="1:10">
      <c r="A37" s="7"/>
      <c r="B37" s="7">
        <v>16</v>
      </c>
      <c r="C37" s="8" t="s">
        <v>135</v>
      </c>
      <c r="D37" s="7" t="s">
        <v>136</v>
      </c>
      <c r="E37" s="7" t="s">
        <v>137</v>
      </c>
      <c r="F37" s="7" t="s">
        <v>76</v>
      </c>
      <c r="G37" s="7">
        <v>250</v>
      </c>
      <c r="H37" s="7" t="s">
        <v>138</v>
      </c>
      <c r="I37" s="7" t="s">
        <v>139</v>
      </c>
      <c r="J37" s="7" t="str">
        <f>_xlfn.DISPIMG("ID_C9325519DEEC4FBEA5E9A348ABE2D009",1)</f>
        <v>=DISPIMG("ID_C9325519DEEC4FBEA5E9A348ABE2D009",1)</v>
      </c>
    </row>
    <row r="38" ht="40" customHeight="1" spans="1:10">
      <c r="A38" s="7"/>
      <c r="B38" s="7">
        <v>17</v>
      </c>
      <c r="C38" s="8" t="s">
        <v>140</v>
      </c>
      <c r="D38" s="7" t="s">
        <v>141</v>
      </c>
      <c r="E38" s="7" t="s">
        <v>142</v>
      </c>
      <c r="F38" s="7" t="s">
        <v>108</v>
      </c>
      <c r="G38" s="7">
        <v>2</v>
      </c>
      <c r="H38" s="7" t="s">
        <v>46</v>
      </c>
      <c r="I38" s="7" t="s">
        <v>143</v>
      </c>
      <c r="J38" s="7" t="str">
        <f>_xlfn.DISPIMG("ID_66AC4B3CD03743038E4E00E06CA0D96D",1)</f>
        <v>=DISPIMG("ID_66AC4B3CD03743038E4E00E06CA0D96D",1)</v>
      </c>
    </row>
    <row r="39" ht="40" customHeight="1" spans="1:10">
      <c r="A39" s="7"/>
      <c r="B39" s="7">
        <v>18</v>
      </c>
      <c r="C39" s="7" t="s">
        <v>144</v>
      </c>
      <c r="D39" s="7" t="s">
        <v>145</v>
      </c>
      <c r="E39" s="7" t="s">
        <v>146</v>
      </c>
      <c r="F39" s="7" t="s">
        <v>108</v>
      </c>
      <c r="G39" s="7">
        <v>1</v>
      </c>
      <c r="H39" s="7" t="s">
        <v>147</v>
      </c>
      <c r="I39" s="7" t="s">
        <v>148</v>
      </c>
      <c r="J39" s="7" t="str">
        <f>_xlfn.DISPIMG("ID_01C0293F1F6E4BA1A023BBF8D8FC06B5",1)</f>
        <v>=DISPIMG("ID_01C0293F1F6E4BA1A023BBF8D8FC06B5",1)</v>
      </c>
    </row>
    <row r="40" ht="40" customHeight="1" spans="1:10">
      <c r="A40" s="7"/>
      <c r="B40" s="7">
        <v>19</v>
      </c>
      <c r="C40" s="7"/>
      <c r="D40" s="7"/>
      <c r="E40" s="7" t="s">
        <v>149</v>
      </c>
      <c r="F40" s="7" t="s">
        <v>108</v>
      </c>
      <c r="G40" s="7">
        <v>1</v>
      </c>
      <c r="H40" s="7" t="s">
        <v>147</v>
      </c>
      <c r="I40" s="7" t="s">
        <v>148</v>
      </c>
      <c r="J40" s="7" t="str">
        <f>_xlfn.DISPIMG("ID_EF1B6B7F10994DEFAF0B677E204100DA",1)</f>
        <v>=DISPIMG("ID_EF1B6B7F10994DEFAF0B677E204100DA",1)</v>
      </c>
    </row>
    <row r="41" ht="40" customHeight="1" spans="1:10">
      <c r="A41" s="7"/>
      <c r="B41" s="7">
        <v>20</v>
      </c>
      <c r="C41" s="7" t="s">
        <v>150</v>
      </c>
      <c r="D41" s="7" t="s">
        <v>151</v>
      </c>
      <c r="E41" s="7" t="s">
        <v>152</v>
      </c>
      <c r="F41" s="7" t="s">
        <v>153</v>
      </c>
      <c r="G41" s="7">
        <v>104</v>
      </c>
      <c r="H41" s="7" t="s">
        <v>154</v>
      </c>
      <c r="I41" s="7" t="s">
        <v>155</v>
      </c>
      <c r="J41" s="7" t="str">
        <f>_xlfn.DISPIMG("ID_9FAB1B067AA7413BBFD10CA4C0ED257F",1)</f>
        <v>=DISPIMG("ID_9FAB1B067AA7413BBFD10CA4C0ED257F",1)</v>
      </c>
    </row>
    <row r="42" ht="40" customHeight="1" spans="1:10">
      <c r="A42" s="7"/>
      <c r="B42" s="7">
        <v>21</v>
      </c>
      <c r="C42" s="7"/>
      <c r="D42" s="7"/>
      <c r="E42" s="7" t="s">
        <v>156</v>
      </c>
      <c r="F42" s="7" t="s">
        <v>157</v>
      </c>
      <c r="G42" s="7">
        <v>12</v>
      </c>
      <c r="H42" s="7" t="s">
        <v>46</v>
      </c>
      <c r="I42" s="7" t="s">
        <v>158</v>
      </c>
      <c r="J42" s="7" t="str">
        <f>_xlfn.DISPIMG("ID_E4D112DFBA51403BA45031EC10F6F9E3",1)</f>
        <v>=DISPIMG("ID_E4D112DFBA51403BA45031EC10F6F9E3",1)</v>
      </c>
    </row>
    <row r="43" ht="40" customHeight="1" spans="1:10">
      <c r="A43" s="7"/>
      <c r="B43" s="7">
        <v>22</v>
      </c>
      <c r="C43" s="8" t="s">
        <v>159</v>
      </c>
      <c r="D43" s="7" t="s">
        <v>160</v>
      </c>
      <c r="E43" s="7" t="s">
        <v>161</v>
      </c>
      <c r="F43" s="7" t="s">
        <v>162</v>
      </c>
      <c r="G43" s="7">
        <v>36</v>
      </c>
      <c r="H43" s="7" t="s">
        <v>163</v>
      </c>
      <c r="I43" s="7" t="s">
        <v>164</v>
      </c>
      <c r="J43" s="7" t="str">
        <f>_xlfn.DISPIMG("ID_59F15441B8B5443C8BF4F5D418597D11",1)</f>
        <v>=DISPIMG("ID_59F15441B8B5443C8BF4F5D418597D11",1)</v>
      </c>
    </row>
    <row r="44" ht="40" customHeight="1" spans="1:10">
      <c r="A44" s="7"/>
      <c r="B44" s="7">
        <v>23</v>
      </c>
      <c r="C44" s="8" t="s">
        <v>165</v>
      </c>
      <c r="D44" s="7" t="s">
        <v>166</v>
      </c>
      <c r="E44" s="7" t="s">
        <v>167</v>
      </c>
      <c r="F44" s="7" t="s">
        <v>168</v>
      </c>
      <c r="G44" s="7">
        <v>130</v>
      </c>
      <c r="H44" s="7" t="s">
        <v>46</v>
      </c>
      <c r="I44" s="7" t="s">
        <v>169</v>
      </c>
      <c r="J44" s="7" t="str">
        <f>_xlfn.DISPIMG("ID_A470B05C6C714EF3B588BC1995A857D1",1)</f>
        <v>=DISPIMG("ID_A470B05C6C714EF3B588BC1995A857D1",1)</v>
      </c>
    </row>
    <row r="45" ht="40" customHeight="1" spans="1:10">
      <c r="A45" s="7"/>
      <c r="B45" s="7">
        <v>24</v>
      </c>
      <c r="C45" s="7" t="s">
        <v>170</v>
      </c>
      <c r="D45" s="7" t="s">
        <v>171</v>
      </c>
      <c r="E45" s="7" t="s">
        <v>172</v>
      </c>
      <c r="F45" s="7" t="s">
        <v>173</v>
      </c>
      <c r="G45" s="7">
        <v>4800</v>
      </c>
      <c r="H45" s="7" t="s">
        <v>46</v>
      </c>
      <c r="I45" s="7" t="s">
        <v>174</v>
      </c>
      <c r="J45" s="7" t="str">
        <f>_xlfn.DISPIMG("ID_7EDB52F87F38432099ACDBBA3175B9B0",1)</f>
        <v>=DISPIMG("ID_7EDB52F87F38432099ACDBBA3175B9B0",1)</v>
      </c>
    </row>
    <row r="46" ht="40" customHeight="1" spans="1:10">
      <c r="A46" s="7"/>
      <c r="B46" s="7">
        <v>25</v>
      </c>
      <c r="C46" s="7"/>
      <c r="D46" s="7"/>
      <c r="E46" s="7" t="s">
        <v>175</v>
      </c>
      <c r="F46" s="7" t="s">
        <v>76</v>
      </c>
      <c r="G46" s="7">
        <v>1</v>
      </c>
      <c r="H46" s="7" t="s">
        <v>147</v>
      </c>
      <c r="I46" s="7" t="s">
        <v>176</v>
      </c>
      <c r="J46" s="7" t="str">
        <f>_xlfn.DISPIMG("ID_07F10252FC404138B584306A815D92B9",1)</f>
        <v>=DISPIMG("ID_07F10252FC404138B584306A815D92B9",1)</v>
      </c>
    </row>
    <row r="47" ht="40" customHeight="1" spans="1:10">
      <c r="A47" s="7"/>
      <c r="B47" s="7">
        <v>26</v>
      </c>
      <c r="C47" s="8" t="s">
        <v>177</v>
      </c>
      <c r="D47" s="7" t="s">
        <v>178</v>
      </c>
      <c r="E47" s="7" t="s">
        <v>179</v>
      </c>
      <c r="F47" s="7" t="s">
        <v>180</v>
      </c>
      <c r="G47" s="7">
        <v>6000</v>
      </c>
      <c r="H47" s="7" t="s">
        <v>181</v>
      </c>
      <c r="I47" s="7" t="s">
        <v>182</v>
      </c>
      <c r="J47" s="7" t="str">
        <f>_xlfn.DISPIMG("ID_556A3614B63F457FB2F6B3340D7F7037",1)</f>
        <v>=DISPIMG("ID_556A3614B63F457FB2F6B3340D7F7037",1)</v>
      </c>
    </row>
    <row r="48" ht="40" customHeight="1" spans="1:10">
      <c r="A48" s="7"/>
      <c r="B48" s="7">
        <v>27</v>
      </c>
      <c r="C48" s="8" t="s">
        <v>183</v>
      </c>
      <c r="D48" s="7" t="s">
        <v>184</v>
      </c>
      <c r="E48" s="7" t="s">
        <v>185</v>
      </c>
      <c r="F48" s="7" t="s">
        <v>186</v>
      </c>
      <c r="G48" s="7">
        <v>600</v>
      </c>
      <c r="H48" s="7" t="s">
        <v>46</v>
      </c>
      <c r="I48" s="7" t="s">
        <v>187</v>
      </c>
      <c r="J48" s="7" t="str">
        <f>_xlfn.DISPIMG("ID_EE95C220710B41C18195A600E930DB50",1)</f>
        <v>=DISPIMG("ID_EE95C220710B41C18195A600E930DB50",1)</v>
      </c>
    </row>
    <row r="49" ht="40" customHeight="1" spans="1:10">
      <c r="A49" s="7"/>
      <c r="B49" s="7">
        <v>28</v>
      </c>
      <c r="C49" s="8" t="s">
        <v>188</v>
      </c>
      <c r="D49" s="7" t="s">
        <v>189</v>
      </c>
      <c r="E49" s="7" t="s">
        <v>190</v>
      </c>
      <c r="F49" s="7" t="s">
        <v>191</v>
      </c>
      <c r="G49" s="7">
        <v>104</v>
      </c>
      <c r="H49" s="7" t="s">
        <v>192</v>
      </c>
      <c r="I49" s="7" t="s">
        <v>193</v>
      </c>
      <c r="J49" s="7" t="str">
        <f>_xlfn.DISPIMG("ID_5A5FCA7A02AD49869F17AE7E1DD65CA0",1)</f>
        <v>=DISPIMG("ID_5A5FCA7A02AD49869F17AE7E1DD65CA0",1)</v>
      </c>
    </row>
    <row r="50" ht="40" customHeight="1" spans="1:10">
      <c r="A50" s="7"/>
      <c r="B50" s="7">
        <v>29</v>
      </c>
      <c r="C50" s="8" t="s">
        <v>194</v>
      </c>
      <c r="D50" s="7" t="s">
        <v>195</v>
      </c>
      <c r="E50" s="7" t="s">
        <v>196</v>
      </c>
      <c r="F50" s="7" t="s">
        <v>197</v>
      </c>
      <c r="G50" s="7">
        <v>50</v>
      </c>
      <c r="H50" s="7" t="s">
        <v>181</v>
      </c>
      <c r="I50" s="7" t="s">
        <v>198</v>
      </c>
      <c r="J50" s="7" t="str">
        <f>_xlfn.DISPIMG("ID_D6CE7256939C4C4D8D85480CE7D80E1B",1)</f>
        <v>=DISPIMG("ID_D6CE7256939C4C4D8D85480CE7D80E1B",1)</v>
      </c>
    </row>
    <row r="51" ht="40" customHeight="1" spans="1:10">
      <c r="A51" s="7"/>
      <c r="B51" s="7">
        <v>30</v>
      </c>
      <c r="C51" s="7" t="s">
        <v>199</v>
      </c>
      <c r="D51" s="7" t="s">
        <v>200</v>
      </c>
      <c r="E51" s="7" t="s">
        <v>201</v>
      </c>
      <c r="F51" s="7" t="s">
        <v>202</v>
      </c>
      <c r="G51" s="7">
        <v>4</v>
      </c>
      <c r="H51" s="7" t="s">
        <v>163</v>
      </c>
      <c r="I51" s="7" t="s">
        <v>203</v>
      </c>
      <c r="J51" s="7" t="str">
        <f>_xlfn.DISPIMG("ID_CB81E93BE1CE41EF93714357382606DD",1)</f>
        <v>=DISPIMG("ID_CB81E93BE1CE41EF93714357382606DD",1)</v>
      </c>
    </row>
    <row r="52" ht="40" customHeight="1" spans="1:10">
      <c r="A52" s="7"/>
      <c r="B52" s="7">
        <v>31</v>
      </c>
      <c r="C52" s="7"/>
      <c r="D52" s="7"/>
      <c r="E52" s="7" t="s">
        <v>204</v>
      </c>
      <c r="F52" s="7" t="s">
        <v>108</v>
      </c>
      <c r="G52" s="7">
        <v>1</v>
      </c>
      <c r="H52" s="7" t="s">
        <v>147</v>
      </c>
      <c r="I52" s="7" t="s">
        <v>205</v>
      </c>
      <c r="J52" s="7" t="str">
        <f>_xlfn.DISPIMG("ID_69F46B57FF344F59AB0F62458BC8C5BA",1)</f>
        <v>=DISPIMG("ID_69F46B57FF344F59AB0F62458BC8C5BA",1)</v>
      </c>
    </row>
    <row r="53" ht="40" customHeight="1" spans="1:10">
      <c r="A53" s="7"/>
      <c r="B53" s="7">
        <v>32</v>
      </c>
      <c r="C53" s="7"/>
      <c r="D53" s="7"/>
      <c r="E53" s="7" t="s">
        <v>206</v>
      </c>
      <c r="F53" s="7" t="s">
        <v>207</v>
      </c>
      <c r="G53" s="7">
        <v>200</v>
      </c>
      <c r="H53" s="7" t="s">
        <v>181</v>
      </c>
      <c r="I53" s="7" t="s">
        <v>208</v>
      </c>
      <c r="J53" s="7" t="str">
        <f>_xlfn.DISPIMG("ID_04C2A90268984D06B8A7BA874D2E06C7",1)</f>
        <v>=DISPIMG("ID_04C2A90268984D06B8A7BA874D2E06C7",1)</v>
      </c>
    </row>
    <row r="54" ht="40" customHeight="1" spans="1:10">
      <c r="A54" s="7"/>
      <c r="B54" s="7">
        <v>33</v>
      </c>
      <c r="C54" s="8" t="s">
        <v>209</v>
      </c>
      <c r="D54" s="7" t="s">
        <v>210</v>
      </c>
      <c r="E54" s="7" t="s">
        <v>211</v>
      </c>
      <c r="F54" s="7" t="s">
        <v>212</v>
      </c>
      <c r="G54" s="7">
        <v>200</v>
      </c>
      <c r="H54" s="7" t="s">
        <v>213</v>
      </c>
      <c r="I54" s="7" t="s">
        <v>214</v>
      </c>
      <c r="J54" s="7" t="str">
        <f>_xlfn.DISPIMG("ID_EE3429ACCF114C548E7458D516602B82",1)</f>
        <v>=DISPIMG("ID_EE3429ACCF114C548E7458D516602B82",1)</v>
      </c>
    </row>
    <row r="55" ht="40" customHeight="1" spans="1:10">
      <c r="A55" s="7"/>
      <c r="B55" s="7">
        <v>34</v>
      </c>
      <c r="C55" s="8" t="s">
        <v>215</v>
      </c>
      <c r="D55" s="7" t="s">
        <v>216</v>
      </c>
      <c r="E55" s="7" t="s">
        <v>146</v>
      </c>
      <c r="F55" s="7" t="s">
        <v>76</v>
      </c>
      <c r="G55" s="7">
        <v>1</v>
      </c>
      <c r="H55" s="7" t="s">
        <v>147</v>
      </c>
      <c r="I55" s="7" t="s">
        <v>217</v>
      </c>
      <c r="J55" s="7" t="str">
        <f>_xlfn.DISPIMG("ID_646802D3EA73469EB04CA6FA1DFA4B44",1)</f>
        <v>=DISPIMG("ID_646802D3EA73469EB04CA6FA1DFA4B44",1)</v>
      </c>
    </row>
    <row r="56" ht="40" customHeight="1" spans="1:10">
      <c r="A56" s="7"/>
      <c r="B56" s="7">
        <v>35</v>
      </c>
      <c r="C56" s="8" t="s">
        <v>218</v>
      </c>
      <c r="D56" s="7" t="s">
        <v>219</v>
      </c>
      <c r="E56" s="7" t="s">
        <v>220</v>
      </c>
      <c r="F56" s="7" t="s">
        <v>221</v>
      </c>
      <c r="G56" s="7">
        <v>2600</v>
      </c>
      <c r="H56" s="7" t="s">
        <v>46</v>
      </c>
      <c r="I56" s="7" t="s">
        <v>222</v>
      </c>
      <c r="J56" s="7" t="str">
        <f>_xlfn.DISPIMG("ID_063E3F8326F64E3DA93E22F3C5FED35A",1)</f>
        <v>=DISPIMG("ID_063E3F8326F64E3DA93E22F3C5FED35A",1)</v>
      </c>
    </row>
    <row r="57" ht="40" customHeight="1" spans="1:10">
      <c r="A57" s="7"/>
      <c r="B57" s="7">
        <v>36</v>
      </c>
      <c r="C57" s="8" t="s">
        <v>223</v>
      </c>
      <c r="D57" s="7" t="s">
        <v>224</v>
      </c>
      <c r="E57" s="7" t="s">
        <v>124</v>
      </c>
      <c r="F57" s="7" t="s">
        <v>76</v>
      </c>
      <c r="G57" s="7">
        <v>1</v>
      </c>
      <c r="H57" s="7" t="s">
        <v>147</v>
      </c>
      <c r="I57" s="7" t="s">
        <v>148</v>
      </c>
      <c r="J57" s="7" t="str">
        <f>_xlfn.DISPIMG("ID_2D91ACC829FD4B0F95AD7884E7C85AEF",1)</f>
        <v>=DISPIMG("ID_2D91ACC829FD4B0F95AD7884E7C85AEF",1)</v>
      </c>
    </row>
    <row r="58" ht="40" customHeight="1" spans="1:10">
      <c r="A58" s="7"/>
      <c r="B58" s="7">
        <v>37</v>
      </c>
      <c r="C58" s="8" t="s">
        <v>225</v>
      </c>
      <c r="D58" s="7" t="s">
        <v>226</v>
      </c>
      <c r="E58" s="7" t="s">
        <v>227</v>
      </c>
      <c r="F58" s="7" t="s">
        <v>228</v>
      </c>
      <c r="G58" s="7">
        <v>5200</v>
      </c>
      <c r="H58" s="7" t="s">
        <v>213</v>
      </c>
      <c r="I58" s="7" t="s">
        <v>229</v>
      </c>
      <c r="J58" s="7" t="str">
        <f>_xlfn.DISPIMG("ID_D1C845F2C8F34856A39E9349E08E7D97",1)</f>
        <v>=DISPIMG("ID_D1C845F2C8F34856A39E9349E08E7D97",1)</v>
      </c>
    </row>
    <row r="59" ht="40" customHeight="1" spans="1:10">
      <c r="A59" s="7"/>
      <c r="B59" s="7">
        <v>38</v>
      </c>
      <c r="C59" s="8" t="s">
        <v>230</v>
      </c>
      <c r="D59" s="7" t="s">
        <v>231</v>
      </c>
      <c r="E59" s="7" t="s">
        <v>232</v>
      </c>
      <c r="F59" s="7" t="s">
        <v>233</v>
      </c>
      <c r="G59" s="7">
        <v>48</v>
      </c>
      <c r="H59" s="7" t="s">
        <v>46</v>
      </c>
      <c r="I59" s="7" t="s">
        <v>234</v>
      </c>
      <c r="J59" s="7" t="str">
        <f>_xlfn.DISPIMG("ID_2AFDDAE6CC374904A9FA5E472B6F930B",1)</f>
        <v>=DISPIMG("ID_2AFDDAE6CC374904A9FA5E472B6F930B",1)</v>
      </c>
    </row>
    <row r="60" ht="40" customHeight="1" spans="1:10">
      <c r="A60" s="7"/>
      <c r="B60" s="7">
        <v>39</v>
      </c>
      <c r="C60" s="8" t="s">
        <v>235</v>
      </c>
      <c r="D60" s="7" t="s">
        <v>236</v>
      </c>
      <c r="E60" s="7" t="s">
        <v>237</v>
      </c>
      <c r="F60" s="7" t="s">
        <v>238</v>
      </c>
      <c r="G60" s="7">
        <v>12</v>
      </c>
      <c r="H60" s="7" t="s">
        <v>46</v>
      </c>
      <c r="I60" s="7" t="s">
        <v>239</v>
      </c>
      <c r="J60" s="7" t="str">
        <f>_xlfn.DISPIMG("ID_C2ED2FC2AC8E435BA611C7E52FADF782",1)</f>
        <v>=DISPIMG("ID_C2ED2FC2AC8E435BA611C7E52FADF782",1)</v>
      </c>
    </row>
    <row r="61" ht="40" customHeight="1" spans="1:10">
      <c r="A61" s="7"/>
      <c r="B61" s="7">
        <v>40</v>
      </c>
      <c r="C61" s="8" t="s">
        <v>240</v>
      </c>
      <c r="D61" s="7" t="s">
        <v>241</v>
      </c>
      <c r="E61" s="7" t="s">
        <v>242</v>
      </c>
      <c r="F61" s="7" t="s">
        <v>76</v>
      </c>
      <c r="G61" s="7">
        <v>2</v>
      </c>
      <c r="H61" s="7" t="s">
        <v>46</v>
      </c>
      <c r="I61" s="7" t="s">
        <v>243</v>
      </c>
      <c r="J61" s="7" t="str">
        <f>_xlfn.DISPIMG("ID_13CC9B3BEDB84A07BC1E5FBC1DF20ABF",1)</f>
        <v>=DISPIMG("ID_13CC9B3BEDB84A07BC1E5FBC1DF20ABF",1)</v>
      </c>
    </row>
    <row r="62" ht="40" customHeight="1" spans="1:10">
      <c r="A62" s="7"/>
      <c r="B62" s="7">
        <v>41</v>
      </c>
      <c r="C62" s="7" t="s">
        <v>244</v>
      </c>
      <c r="D62" s="7" t="s">
        <v>245</v>
      </c>
      <c r="E62" s="7"/>
      <c r="F62" s="7" t="s">
        <v>108</v>
      </c>
      <c r="G62" s="7">
        <v>12</v>
      </c>
      <c r="H62" s="7" t="s">
        <v>42</v>
      </c>
      <c r="I62" s="7"/>
      <c r="J62" s="7" t="str">
        <f>_xlfn.DISPIMG("ID_2F949BFDD05B4B19AF86E050927D4C80",1)</f>
        <v>=DISPIMG("ID_2F949BFDD05B4B19AF86E050927D4C80",1)</v>
      </c>
    </row>
    <row r="63" ht="40" customHeight="1" spans="1:10">
      <c r="A63" s="7"/>
      <c r="B63" s="7">
        <v>42</v>
      </c>
      <c r="C63" s="7"/>
      <c r="D63" s="7" t="s">
        <v>246</v>
      </c>
      <c r="E63" s="7"/>
      <c r="F63" s="7" t="s">
        <v>108</v>
      </c>
      <c r="G63" s="7">
        <v>4</v>
      </c>
      <c r="H63" s="7" t="s">
        <v>42</v>
      </c>
      <c r="I63" s="7"/>
      <c r="J63" s="7" t="str">
        <f>_xlfn.DISPIMG("ID_8CC735E3CD39445D8B154E27090C39B5",1)</f>
        <v>=DISPIMG("ID_8CC735E3CD39445D8B154E27090C39B5",1)</v>
      </c>
    </row>
    <row r="64" ht="40" customHeight="1" spans="1:10">
      <c r="A64" s="7"/>
      <c r="B64" s="7">
        <v>43</v>
      </c>
      <c r="C64" s="7"/>
      <c r="D64" s="7" t="s">
        <v>247</v>
      </c>
      <c r="E64" s="7"/>
      <c r="F64" s="7" t="s">
        <v>108</v>
      </c>
      <c r="G64" s="7">
        <v>4</v>
      </c>
      <c r="H64" s="7" t="s">
        <v>42</v>
      </c>
      <c r="I64" s="7"/>
      <c r="J64" s="7" t="str">
        <f>_xlfn.DISPIMG("ID_D593EDD89B1A4AB2BBEF9F6B2E421AA0",1)</f>
        <v>=DISPIMG("ID_D593EDD89B1A4AB2BBEF9F6B2E421AA0",1)</v>
      </c>
    </row>
    <row r="65" ht="40" customHeight="1" spans="1:10">
      <c r="A65" s="7"/>
      <c r="B65" s="7">
        <v>44</v>
      </c>
      <c r="C65" s="7"/>
      <c r="D65" s="7" t="s">
        <v>248</v>
      </c>
      <c r="E65" s="7" t="s">
        <v>249</v>
      </c>
      <c r="F65" s="7" t="s">
        <v>250</v>
      </c>
      <c r="G65" s="7">
        <v>12</v>
      </c>
      <c r="H65" s="7" t="s">
        <v>42</v>
      </c>
      <c r="I65" s="7"/>
      <c r="J65" s="7" t="str">
        <f>_xlfn.DISPIMG("ID_925B43B639934369A7D58E6BCCB2AE13",1)</f>
        <v>=DISPIMG("ID_925B43B639934369A7D58E6BCCB2AE13",1)</v>
      </c>
    </row>
    <row r="66" ht="40" customHeight="1" spans="1:10">
      <c r="A66" s="7"/>
      <c r="B66" s="7">
        <v>45</v>
      </c>
      <c r="C66" s="7" t="s">
        <v>251</v>
      </c>
      <c r="D66" s="7" t="s">
        <v>252</v>
      </c>
      <c r="E66" s="7"/>
      <c r="F66" s="7" t="s">
        <v>108</v>
      </c>
      <c r="G66" s="7">
        <v>4</v>
      </c>
      <c r="H66" s="7" t="s">
        <v>42</v>
      </c>
      <c r="I66" s="7"/>
      <c r="J66" s="7" t="str">
        <f>_xlfn.DISPIMG("ID_6623C12E1F6442A492A70463F97158CE",1)</f>
        <v>=DISPIMG("ID_6623C12E1F6442A492A70463F97158CE",1)</v>
      </c>
    </row>
    <row r="67" ht="40" customHeight="1" spans="1:10">
      <c r="A67" s="7"/>
      <c r="B67" s="7">
        <v>46</v>
      </c>
      <c r="C67" s="7"/>
      <c r="D67" s="7" t="s">
        <v>253</v>
      </c>
      <c r="E67" s="7"/>
      <c r="F67" s="7" t="s">
        <v>108</v>
      </c>
      <c r="G67" s="7">
        <v>4</v>
      </c>
      <c r="H67" s="7" t="s">
        <v>42</v>
      </c>
      <c r="I67" s="7"/>
      <c r="J67" s="7" t="str">
        <f>_xlfn.DISPIMG("ID_672E3BD34DA0441497BE2369BCD986E4",1)</f>
        <v>=DISPIMG("ID_672E3BD34DA0441497BE2369BCD986E4",1)</v>
      </c>
    </row>
    <row r="68" ht="40" customHeight="1" spans="1:10">
      <c r="A68" s="7"/>
      <c r="B68" s="7">
        <v>47</v>
      </c>
      <c r="C68" s="7"/>
      <c r="D68" s="7" t="s">
        <v>254</v>
      </c>
      <c r="E68" s="7" t="s">
        <v>255</v>
      </c>
      <c r="F68" s="7" t="s">
        <v>256</v>
      </c>
      <c r="G68" s="7">
        <v>24</v>
      </c>
      <c r="H68" s="7" t="s">
        <v>42</v>
      </c>
      <c r="I68" s="7"/>
      <c r="J68" s="7" t="str">
        <f>_xlfn.DISPIMG("ID_4F4A6A7BDE994253AD870B18764B1B40",1)</f>
        <v>=DISPIMG("ID_4F4A6A7BDE994253AD870B18764B1B40",1)</v>
      </c>
    </row>
    <row r="69" ht="40" customHeight="1" spans="1:10">
      <c r="A69" s="7"/>
      <c r="B69" s="7">
        <v>48</v>
      </c>
      <c r="C69" s="7"/>
      <c r="D69" s="7" t="s">
        <v>257</v>
      </c>
      <c r="E69" s="7" t="s">
        <v>258</v>
      </c>
      <c r="F69" s="7" t="s">
        <v>259</v>
      </c>
      <c r="G69" s="7">
        <v>24</v>
      </c>
      <c r="H69" s="7" t="s">
        <v>42</v>
      </c>
      <c r="I69" s="7"/>
      <c r="J69" s="7" t="str">
        <f>_xlfn.DISPIMG("ID_34BB401818304499B9E45CB5D6A15209",1)</f>
        <v>=DISPIMG("ID_34BB401818304499B9E45CB5D6A15209",1)</v>
      </c>
    </row>
    <row r="70" ht="40" customHeight="1" spans="1:10">
      <c r="A70" s="7"/>
      <c r="B70" s="7">
        <v>49</v>
      </c>
      <c r="C70" s="7" t="s">
        <v>260</v>
      </c>
      <c r="D70" s="7" t="s">
        <v>261</v>
      </c>
      <c r="E70" s="7" t="s">
        <v>261</v>
      </c>
      <c r="F70" s="7" t="s">
        <v>262</v>
      </c>
      <c r="G70" s="7">
        <v>12</v>
      </c>
      <c r="H70" s="7" t="s">
        <v>42</v>
      </c>
      <c r="I70" s="7"/>
      <c r="J70" s="7" t="str">
        <f>_xlfn.DISPIMG("ID_3B6AACB1C8164DFA94FCF1D5D8A45F88",1)</f>
        <v>=DISPIMG("ID_3B6AACB1C8164DFA94FCF1D5D8A45F88",1)</v>
      </c>
    </row>
    <row r="71" ht="40" customHeight="1" spans="1:10">
      <c r="A71" s="7"/>
      <c r="B71" s="7">
        <v>50</v>
      </c>
      <c r="C71" s="7"/>
      <c r="D71" s="7" t="s">
        <v>263</v>
      </c>
      <c r="E71" s="7"/>
      <c r="F71" s="7" t="s">
        <v>108</v>
      </c>
      <c r="G71" s="7">
        <v>6</v>
      </c>
      <c r="H71" s="7" t="s">
        <v>42</v>
      </c>
      <c r="I71" s="7"/>
      <c r="J71" s="7" t="str">
        <f>_xlfn.DISPIMG("ID_787ADFE202174890802CD4F55ABA975C",1)</f>
        <v>=DISPIMG("ID_787ADFE202174890802CD4F55ABA975C",1)</v>
      </c>
    </row>
    <row r="72" ht="40" customHeight="1" spans="1:10">
      <c r="A72" s="7"/>
      <c r="B72" s="7">
        <v>51</v>
      </c>
      <c r="C72" s="7"/>
      <c r="D72" s="7" t="s">
        <v>264</v>
      </c>
      <c r="E72" s="7"/>
      <c r="F72" s="7" t="s">
        <v>108</v>
      </c>
      <c r="G72" s="7">
        <v>6</v>
      </c>
      <c r="H72" s="7" t="s">
        <v>42</v>
      </c>
      <c r="I72" s="7"/>
      <c r="J72" s="7" t="str">
        <f>_xlfn.DISPIMG("ID_8DC28D85465E441EA895F7190DE999E0",1)</f>
        <v>=DISPIMG("ID_8DC28D85465E441EA895F7190DE999E0",1)</v>
      </c>
    </row>
    <row r="73" ht="40" customHeight="1" spans="1:10">
      <c r="A73" s="7"/>
      <c r="B73" s="7">
        <v>52</v>
      </c>
      <c r="C73" s="7"/>
      <c r="D73" s="7" t="s">
        <v>265</v>
      </c>
      <c r="E73" s="7" t="s">
        <v>266</v>
      </c>
      <c r="F73" s="7" t="s">
        <v>259</v>
      </c>
      <c r="G73" s="7">
        <v>12</v>
      </c>
      <c r="H73" s="7" t="s">
        <v>42</v>
      </c>
      <c r="I73" s="7"/>
      <c r="J73" s="7" t="str">
        <f>_xlfn.DISPIMG("ID_CE2F8E5B440F495B9813516C8D1068AD",1)</f>
        <v>=DISPIMG("ID_CE2F8E5B440F495B9813516C8D1068AD",1)</v>
      </c>
    </row>
    <row r="74" ht="40" customHeight="1" spans="1:10">
      <c r="A74" s="7"/>
      <c r="B74" s="7">
        <v>53</v>
      </c>
      <c r="C74" s="7" t="s">
        <v>267</v>
      </c>
      <c r="D74" s="7" t="s">
        <v>268</v>
      </c>
      <c r="E74" s="7" t="s">
        <v>269</v>
      </c>
      <c r="F74" s="7" t="s">
        <v>270</v>
      </c>
      <c r="G74" s="7">
        <v>6</v>
      </c>
      <c r="H74" s="7" t="s">
        <v>42</v>
      </c>
      <c r="I74" s="7"/>
      <c r="J74" s="7" t="str">
        <f>_xlfn.DISPIMG("ID_A2B37D8CD19C4550B78D810F4D0D301F",1)</f>
        <v>=DISPIMG("ID_A2B37D8CD19C4550B78D810F4D0D301F",1)</v>
      </c>
    </row>
    <row r="75" ht="40" customHeight="1" spans="1:10">
      <c r="A75" s="7"/>
      <c r="B75" s="7">
        <v>54</v>
      </c>
      <c r="C75" s="7"/>
      <c r="D75" s="7" t="s">
        <v>271</v>
      </c>
      <c r="E75" s="7"/>
      <c r="F75" s="7" t="s">
        <v>108</v>
      </c>
      <c r="G75" s="7">
        <v>4</v>
      </c>
      <c r="H75" s="7" t="s">
        <v>42</v>
      </c>
      <c r="I75" s="7"/>
      <c r="J75" s="7" t="str">
        <f>_xlfn.DISPIMG("ID_1388BEB4CDA64D939587EDCE5E2CC71A",1)</f>
        <v>=DISPIMG("ID_1388BEB4CDA64D939587EDCE5E2CC71A",1)</v>
      </c>
    </row>
    <row r="76" ht="40" customHeight="1" spans="1:10">
      <c r="A76" s="7"/>
      <c r="B76" s="7">
        <v>55</v>
      </c>
      <c r="C76" s="7"/>
      <c r="D76" s="7" t="s">
        <v>272</v>
      </c>
      <c r="E76" s="7"/>
      <c r="F76" s="7" t="s">
        <v>108</v>
      </c>
      <c r="G76" s="7">
        <v>4</v>
      </c>
      <c r="H76" s="7" t="s">
        <v>42</v>
      </c>
      <c r="I76" s="7"/>
      <c r="J76" s="7" t="str">
        <f>_xlfn.DISPIMG("ID_1F107DE3EDD94285A0BF16868EBE9C17",1)</f>
        <v>=DISPIMG("ID_1F107DE3EDD94285A0BF16868EBE9C17",1)</v>
      </c>
    </row>
    <row r="77" ht="40" customHeight="1" spans="1:10">
      <c r="A77" s="7"/>
      <c r="B77" s="7">
        <v>56</v>
      </c>
      <c r="C77" s="7"/>
      <c r="D77" s="7" t="s">
        <v>273</v>
      </c>
      <c r="E77" s="7"/>
      <c r="F77" s="7" t="s">
        <v>108</v>
      </c>
      <c r="G77" s="7">
        <v>12</v>
      </c>
      <c r="H77" s="7" t="s">
        <v>42</v>
      </c>
      <c r="I77" s="7"/>
      <c r="J77" s="7" t="str">
        <f>_xlfn.DISPIMG("ID_43A8355B46084181AA7824FD5E258D43",1)</f>
        <v>=DISPIMG("ID_43A8355B46084181AA7824FD5E258D43",1)</v>
      </c>
    </row>
    <row r="78" ht="40" customHeight="1" spans="1:10">
      <c r="A78" s="7"/>
      <c r="B78" s="7">
        <v>57</v>
      </c>
      <c r="C78" s="7" t="s">
        <v>274</v>
      </c>
      <c r="D78" s="7" t="s">
        <v>275</v>
      </c>
      <c r="E78" s="7" t="s">
        <v>275</v>
      </c>
      <c r="F78" s="7" t="s">
        <v>276</v>
      </c>
      <c r="G78" s="7">
        <v>24</v>
      </c>
      <c r="H78" s="7" t="s">
        <v>42</v>
      </c>
      <c r="I78" s="7"/>
      <c r="J78" s="7" t="str">
        <f>_xlfn.DISPIMG("ID_40D17D74B3474234AC320295398F8C26",1)</f>
        <v>=DISPIMG("ID_40D17D74B3474234AC320295398F8C26",1)</v>
      </c>
    </row>
    <row r="79" ht="40" customHeight="1" spans="1:10">
      <c r="A79" s="7"/>
      <c r="B79" s="7">
        <v>58</v>
      </c>
      <c r="C79" s="7"/>
      <c r="D79" s="7" t="s">
        <v>277</v>
      </c>
      <c r="E79" s="7" t="s">
        <v>278</v>
      </c>
      <c r="F79" s="7" t="s">
        <v>279</v>
      </c>
      <c r="G79" s="7">
        <v>24</v>
      </c>
      <c r="H79" s="7" t="s">
        <v>42</v>
      </c>
      <c r="I79" s="7"/>
      <c r="J79" s="7" t="str">
        <f>_xlfn.DISPIMG("ID_1C29C69BAD4C460DBCC9217B140D6CFD",1)</f>
        <v>=DISPIMG("ID_1C29C69BAD4C460DBCC9217B140D6CFD",1)</v>
      </c>
    </row>
    <row r="80" ht="40" customHeight="1" spans="1:10">
      <c r="A80" s="7"/>
      <c r="B80" s="7">
        <v>59</v>
      </c>
      <c r="C80" s="7"/>
      <c r="D80" s="7" t="s">
        <v>280</v>
      </c>
      <c r="E80" s="7" t="s">
        <v>280</v>
      </c>
      <c r="F80" s="7" t="s">
        <v>279</v>
      </c>
      <c r="G80" s="7">
        <v>24</v>
      </c>
      <c r="H80" s="7" t="s">
        <v>42</v>
      </c>
      <c r="I80" s="7"/>
      <c r="J80" s="7" t="str">
        <f>_xlfn.DISPIMG("ID_AC10B5E5D10E4A278D4E22C155F9C72F",1)</f>
        <v>=DISPIMG("ID_AC10B5E5D10E4A278D4E22C155F9C72F",1)</v>
      </c>
    </row>
    <row r="81" ht="40" customHeight="1" spans="1:10">
      <c r="A81" s="7"/>
      <c r="B81" s="7">
        <v>60</v>
      </c>
      <c r="C81" s="7"/>
      <c r="D81" s="7" t="s">
        <v>281</v>
      </c>
      <c r="E81" s="7" t="s">
        <v>282</v>
      </c>
      <c r="F81" s="7" t="s">
        <v>283</v>
      </c>
      <c r="G81" s="7">
        <v>24</v>
      </c>
      <c r="H81" s="7" t="s">
        <v>42</v>
      </c>
      <c r="I81" s="7"/>
      <c r="J81" s="7" t="str">
        <f>_xlfn.DISPIMG("ID_6D0F58274573485FB773F296691A9597",1)</f>
        <v>=DISPIMG("ID_6D0F58274573485FB773F296691A9597",1)</v>
      </c>
    </row>
    <row r="82" ht="40" customHeight="1" spans="1:10">
      <c r="A82" s="7"/>
      <c r="B82" s="7">
        <v>61</v>
      </c>
      <c r="C82" s="7" t="s">
        <v>284</v>
      </c>
      <c r="D82" s="7" t="s">
        <v>285</v>
      </c>
      <c r="E82" s="7"/>
      <c r="F82" s="7" t="s">
        <v>108</v>
      </c>
      <c r="G82" s="7">
        <v>4</v>
      </c>
      <c r="H82" s="7" t="s">
        <v>42</v>
      </c>
      <c r="I82" s="7"/>
      <c r="J82" s="7" t="str">
        <f>_xlfn.DISPIMG("ID_FA73BA94EA1D444E8563ACA4874FF742",1)</f>
        <v>=DISPIMG("ID_FA73BA94EA1D444E8563ACA4874FF742",1)</v>
      </c>
    </row>
    <row r="83" ht="40" customHeight="1" spans="1:10">
      <c r="A83" s="7"/>
      <c r="B83" s="7">
        <v>62</v>
      </c>
      <c r="C83" s="7"/>
      <c r="D83" s="7" t="s">
        <v>286</v>
      </c>
      <c r="E83" s="7" t="s">
        <v>287</v>
      </c>
      <c r="F83" s="7" t="s">
        <v>288</v>
      </c>
      <c r="G83" s="7">
        <v>24</v>
      </c>
      <c r="H83" s="7" t="s">
        <v>42</v>
      </c>
      <c r="I83" s="7"/>
      <c r="J83" s="7" t="str">
        <f>_xlfn.DISPIMG("ID_B6B445971F134A04BAD2FEA8D821D3DB",1)</f>
        <v>=DISPIMG("ID_B6B445971F134A04BAD2FEA8D821D3DB",1)</v>
      </c>
    </row>
    <row r="84" ht="40" customHeight="1" spans="1:10">
      <c r="A84" s="7"/>
      <c r="B84" s="7">
        <v>63</v>
      </c>
      <c r="C84" s="7"/>
      <c r="D84" s="7" t="s">
        <v>289</v>
      </c>
      <c r="E84" s="7" t="s">
        <v>290</v>
      </c>
      <c r="F84" s="7" t="s">
        <v>291</v>
      </c>
      <c r="G84" s="7">
        <v>24</v>
      </c>
      <c r="H84" s="7" t="s">
        <v>42</v>
      </c>
      <c r="I84" s="7"/>
      <c r="J84" s="7" t="str">
        <f>_xlfn.DISPIMG("ID_7E985B6923784A79BDB1751610915F23",1)</f>
        <v>=DISPIMG("ID_7E985B6923784A79BDB1751610915F23",1)</v>
      </c>
    </row>
    <row r="85" ht="40" customHeight="1" spans="1:10">
      <c r="A85" s="7"/>
      <c r="B85" s="7">
        <v>64</v>
      </c>
      <c r="C85" s="7"/>
      <c r="D85" s="7" t="s">
        <v>292</v>
      </c>
      <c r="E85" s="7" t="s">
        <v>293</v>
      </c>
      <c r="F85" s="7" t="s">
        <v>294</v>
      </c>
      <c r="G85" s="7">
        <v>24</v>
      </c>
      <c r="H85" s="7" t="s">
        <v>42</v>
      </c>
      <c r="I85" s="7"/>
      <c r="J85" s="7" t="str">
        <f>_xlfn.DISPIMG("ID_3EC7A3F4FA8842E586AA8E85C44A866F",1)</f>
        <v>=DISPIMG("ID_3EC7A3F4FA8842E586AA8E85C44A866F",1)</v>
      </c>
    </row>
    <row r="86" ht="40" customHeight="1" spans="1:10">
      <c r="A86" s="7"/>
      <c r="B86" s="7">
        <v>65</v>
      </c>
      <c r="C86" s="7" t="s">
        <v>295</v>
      </c>
      <c r="D86" s="7" t="s">
        <v>296</v>
      </c>
      <c r="E86" s="7" t="s">
        <v>297</v>
      </c>
      <c r="F86" s="7" t="s">
        <v>298</v>
      </c>
      <c r="G86" s="7">
        <v>24</v>
      </c>
      <c r="H86" s="7" t="s">
        <v>42</v>
      </c>
      <c r="I86" s="7"/>
      <c r="J86" s="7" t="str">
        <f>_xlfn.DISPIMG("ID_407CB475276545B6857ED348026B6D12",1)</f>
        <v>=DISPIMG("ID_407CB475276545B6857ED348026B6D12",1)</v>
      </c>
    </row>
    <row r="87" ht="40" customHeight="1" spans="1:10">
      <c r="A87" s="7"/>
      <c r="B87" s="7">
        <v>66</v>
      </c>
      <c r="C87" s="7"/>
      <c r="D87" s="7" t="s">
        <v>299</v>
      </c>
      <c r="E87" s="7" t="s">
        <v>300</v>
      </c>
      <c r="F87" s="7" t="s">
        <v>279</v>
      </c>
      <c r="G87" s="7">
        <v>24</v>
      </c>
      <c r="H87" s="7" t="s">
        <v>42</v>
      </c>
      <c r="I87" s="7"/>
      <c r="J87" s="7" t="str">
        <f>_xlfn.DISPIMG("ID_BDF499326B04402F8D2682FC280E62D7",1)</f>
        <v>=DISPIMG("ID_BDF499326B04402F8D2682FC280E62D7",1)</v>
      </c>
    </row>
    <row r="88" ht="40" customHeight="1" spans="1:10">
      <c r="A88" s="7"/>
      <c r="B88" s="7">
        <v>67</v>
      </c>
      <c r="C88" s="7"/>
      <c r="D88" s="7" t="s">
        <v>301</v>
      </c>
      <c r="E88" s="7" t="s">
        <v>302</v>
      </c>
      <c r="F88" s="7" t="s">
        <v>303</v>
      </c>
      <c r="G88" s="7">
        <v>24</v>
      </c>
      <c r="H88" s="7" t="s">
        <v>42</v>
      </c>
      <c r="I88" s="7"/>
      <c r="J88" s="7" t="str">
        <f>_xlfn.DISPIMG("ID_DA92ABD271054218B3D3FA1E17640508",1)</f>
        <v>=DISPIMG("ID_DA92ABD271054218B3D3FA1E17640508",1)</v>
      </c>
    </row>
    <row r="89" ht="40" customHeight="1" spans="1:10">
      <c r="A89" s="7"/>
      <c r="B89" s="7">
        <v>68</v>
      </c>
      <c r="C89" s="7"/>
      <c r="D89" s="7" t="s">
        <v>304</v>
      </c>
      <c r="E89" s="7"/>
      <c r="F89" s="7" t="s">
        <v>108</v>
      </c>
      <c r="G89" s="7">
        <v>24</v>
      </c>
      <c r="H89" s="7" t="s">
        <v>42</v>
      </c>
      <c r="I89" s="7"/>
      <c r="J89" s="7" t="str">
        <f>_xlfn.DISPIMG("ID_945799FC92A142A5A4F936BA1BF55953",1)</f>
        <v>=DISPIMG("ID_945799FC92A142A5A4F936BA1BF55953",1)</v>
      </c>
    </row>
    <row r="90" ht="40" customHeight="1" spans="1:10">
      <c r="A90" s="7"/>
      <c r="B90" s="7">
        <v>69</v>
      </c>
      <c r="C90" s="8" t="s">
        <v>305</v>
      </c>
      <c r="D90" s="7" t="s">
        <v>306</v>
      </c>
      <c r="E90" s="7"/>
      <c r="F90" s="7" t="s">
        <v>108</v>
      </c>
      <c r="G90" s="7">
        <v>2</v>
      </c>
      <c r="H90" s="7" t="s">
        <v>42</v>
      </c>
      <c r="I90" s="7"/>
      <c r="J90" s="7" t="str">
        <f>_xlfn.DISPIMG("ID_F124C379FCA7479DA6AC79A92B4767A6",1)</f>
        <v>=DISPIMG("ID_F124C379FCA7479DA6AC79A92B4767A6",1)</v>
      </c>
    </row>
    <row r="91" ht="40" customHeight="1" spans="1:10">
      <c r="A91" s="7"/>
      <c r="B91" s="7">
        <v>70</v>
      </c>
      <c r="C91" s="8" t="s">
        <v>307</v>
      </c>
      <c r="D91" s="7" t="s">
        <v>308</v>
      </c>
      <c r="E91" s="7"/>
      <c r="F91" s="7" t="s">
        <v>108</v>
      </c>
      <c r="G91" s="7">
        <v>2</v>
      </c>
      <c r="H91" s="7" t="s">
        <v>42</v>
      </c>
      <c r="I91" s="7"/>
      <c r="J91" s="7" t="str">
        <f>_xlfn.DISPIMG("ID_EFD5763A288D44DC8D6B78B72562E962",1)</f>
        <v>=DISPIMG("ID_EFD5763A288D44DC8D6B78B72562E962",1)</v>
      </c>
    </row>
    <row r="92" ht="40" customHeight="1" spans="1:10">
      <c r="A92" s="7"/>
      <c r="B92" s="7">
        <v>71</v>
      </c>
      <c r="C92" s="8" t="s">
        <v>309</v>
      </c>
      <c r="D92" s="7" t="s">
        <v>310</v>
      </c>
      <c r="E92" s="7"/>
      <c r="F92" s="7" t="s">
        <v>108</v>
      </c>
      <c r="G92" s="7">
        <v>24</v>
      </c>
      <c r="H92" s="7" t="s">
        <v>42</v>
      </c>
      <c r="I92" s="7"/>
      <c r="J92" s="7" t="str">
        <f>_xlfn.DISPIMG("ID_0AA330161D754660A514DBEAA2C87C7D",1)</f>
        <v>=DISPIMG("ID_0AA330161D754660A514DBEAA2C87C7D",1)</v>
      </c>
    </row>
    <row r="93" ht="40" customHeight="1" spans="1:10">
      <c r="A93" s="7"/>
      <c r="B93" s="7">
        <v>72</v>
      </c>
      <c r="C93" s="8" t="s">
        <v>311</v>
      </c>
      <c r="D93" s="7" t="s">
        <v>286</v>
      </c>
      <c r="E93" s="7"/>
      <c r="F93" s="7" t="s">
        <v>108</v>
      </c>
      <c r="G93" s="7">
        <v>24</v>
      </c>
      <c r="H93" s="7" t="s">
        <v>42</v>
      </c>
      <c r="I93" s="7"/>
      <c r="J93" s="7" t="str">
        <f>_xlfn.DISPIMG("ID_0FA459F72B8C42B6808FAF3317519DC1",1)</f>
        <v>=DISPIMG("ID_0FA459F72B8C42B6808FAF3317519DC1",1)</v>
      </c>
    </row>
    <row r="94" ht="40" customHeight="1" spans="1:10">
      <c r="A94" s="7"/>
      <c r="B94" s="7">
        <v>73</v>
      </c>
      <c r="C94" s="8" t="s">
        <v>312</v>
      </c>
      <c r="D94" s="7" t="s">
        <v>313</v>
      </c>
      <c r="E94" s="7" t="s">
        <v>314</v>
      </c>
      <c r="F94" s="7" t="s">
        <v>315</v>
      </c>
      <c r="G94" s="7">
        <v>260</v>
      </c>
      <c r="H94" s="7" t="s">
        <v>154</v>
      </c>
      <c r="I94" s="7"/>
      <c r="J94" s="7" t="str">
        <f>_xlfn.DISPIMG("ID_1A7479CFFD114651A81A56DD5D4D4DF8",1)</f>
        <v>=DISPIMG("ID_1A7479CFFD114651A81A56DD5D4D4DF8",1)</v>
      </c>
    </row>
    <row r="95" ht="40" customHeight="1" spans="1:10">
      <c r="A95" s="7"/>
      <c r="B95" s="7">
        <v>74</v>
      </c>
      <c r="C95" s="8" t="s">
        <v>316</v>
      </c>
      <c r="D95" s="7" t="s">
        <v>317</v>
      </c>
      <c r="E95" s="7"/>
      <c r="F95" s="7" t="s">
        <v>108</v>
      </c>
      <c r="G95" s="7">
        <v>4</v>
      </c>
      <c r="H95" s="7" t="s">
        <v>42</v>
      </c>
      <c r="I95" s="7"/>
      <c r="J95" s="7" t="str">
        <f>_xlfn.DISPIMG("ID_56FD4ED103C2464782F79686FAA9CA1A",1)</f>
        <v>=DISPIMG("ID_56FD4ED103C2464782F79686FAA9CA1A",1)</v>
      </c>
    </row>
    <row r="96" ht="40" customHeight="1" spans="1:10">
      <c r="A96" s="7"/>
      <c r="B96" s="7">
        <v>75</v>
      </c>
      <c r="C96" s="8" t="s">
        <v>318</v>
      </c>
      <c r="D96" s="7" t="s">
        <v>319</v>
      </c>
      <c r="E96" s="7"/>
      <c r="F96" s="7" t="s">
        <v>108</v>
      </c>
      <c r="G96" s="7">
        <v>2</v>
      </c>
      <c r="H96" s="7" t="s">
        <v>42</v>
      </c>
      <c r="I96" s="7"/>
      <c r="J96" s="7" t="str">
        <f>_xlfn.DISPIMG("ID_C57AF63127D242E48C53C03AC69EDA61",1)</f>
        <v>=DISPIMG("ID_C57AF63127D242E48C53C03AC69EDA61",1)</v>
      </c>
    </row>
    <row r="97" ht="40" customHeight="1" spans="1:10">
      <c r="A97" s="7"/>
      <c r="B97" s="7">
        <v>76</v>
      </c>
      <c r="C97" s="8" t="s">
        <v>320</v>
      </c>
      <c r="D97" s="7" t="s">
        <v>321</v>
      </c>
      <c r="E97" s="7" t="s">
        <v>322</v>
      </c>
      <c r="F97" s="7" t="s">
        <v>323</v>
      </c>
      <c r="G97" s="7">
        <v>12</v>
      </c>
      <c r="H97" s="7" t="s">
        <v>42</v>
      </c>
      <c r="I97" s="7"/>
      <c r="J97" s="7" t="str">
        <f>_xlfn.DISPIMG("ID_EA8F2922101A4B8A8D0CDD25ED946AC9",1)</f>
        <v>=DISPIMG("ID_EA8F2922101A4B8A8D0CDD25ED946AC9",1)</v>
      </c>
    </row>
    <row r="98" ht="40" customHeight="1" spans="1:10">
      <c r="A98" s="7"/>
      <c r="B98" s="7">
        <v>77</v>
      </c>
      <c r="C98" s="8" t="s">
        <v>324</v>
      </c>
      <c r="D98" s="7" t="s">
        <v>325</v>
      </c>
      <c r="E98" s="7"/>
      <c r="F98" s="7" t="s">
        <v>108</v>
      </c>
      <c r="G98" s="7">
        <v>2</v>
      </c>
      <c r="H98" s="7" t="s">
        <v>42</v>
      </c>
      <c r="I98" s="7"/>
      <c r="J98" s="7" t="str">
        <f>_xlfn.DISPIMG("ID_6FCA81F9EAF9439A9319EAC53ECDDB31",1)</f>
        <v>=DISPIMG("ID_6FCA81F9EAF9439A9319EAC53ECDDB31",1)</v>
      </c>
    </row>
    <row r="99" ht="40" customHeight="1" spans="1:10">
      <c r="A99" s="7"/>
      <c r="B99" s="7">
        <v>78</v>
      </c>
      <c r="C99" s="8" t="s">
        <v>326</v>
      </c>
      <c r="D99" s="7" t="s">
        <v>327</v>
      </c>
      <c r="E99" s="7"/>
      <c r="F99" s="7" t="s">
        <v>108</v>
      </c>
      <c r="G99" s="7">
        <v>12</v>
      </c>
      <c r="H99" s="7" t="s">
        <v>42</v>
      </c>
      <c r="I99" s="7"/>
      <c r="J99" s="7" t="str">
        <f>_xlfn.DISPIMG("ID_83B72F071D3B452E9FDB940D664419E9",1)</f>
        <v>=DISPIMG("ID_83B72F071D3B452E9FDB940D664419E9",1)</v>
      </c>
    </row>
    <row r="100" ht="40" customHeight="1" spans="1:10">
      <c r="A100" s="9" t="s">
        <v>328</v>
      </c>
      <c r="B100" s="10">
        <v>1</v>
      </c>
      <c r="C100" s="7" t="s">
        <v>329</v>
      </c>
      <c r="D100" s="7" t="s">
        <v>330</v>
      </c>
      <c r="E100" s="10" t="s">
        <v>185</v>
      </c>
      <c r="F100" s="10" t="s">
        <v>331</v>
      </c>
      <c r="G100" s="10">
        <v>2400</v>
      </c>
      <c r="H100" s="10" t="s">
        <v>46</v>
      </c>
      <c r="I100" s="10"/>
      <c r="J100" s="9" t="str">
        <f>_xlfn.DISPIMG("ID_DAC356A1D4F842039ABEFD38B0C90C5C",1)</f>
        <v>=DISPIMG("ID_DAC356A1D4F842039ABEFD38B0C90C5C",1)</v>
      </c>
    </row>
    <row r="101" ht="40" customHeight="1" spans="1:10">
      <c r="A101" s="11"/>
      <c r="B101" s="12"/>
      <c r="C101" s="7" t="s">
        <v>332</v>
      </c>
      <c r="D101" s="7" t="s">
        <v>333</v>
      </c>
      <c r="E101" s="12"/>
      <c r="F101" s="12"/>
      <c r="G101" s="12"/>
      <c r="H101" s="12"/>
      <c r="I101" s="12"/>
      <c r="J101" s="11"/>
    </row>
    <row r="102" ht="40" customHeight="1" spans="1:10">
      <c r="A102" s="11"/>
      <c r="B102" s="12"/>
      <c r="C102" s="7" t="s">
        <v>334</v>
      </c>
      <c r="D102" s="7" t="s">
        <v>335</v>
      </c>
      <c r="E102" s="12"/>
      <c r="F102" s="12"/>
      <c r="G102" s="12"/>
      <c r="H102" s="12"/>
      <c r="I102" s="12"/>
      <c r="J102" s="11"/>
    </row>
    <row r="103" ht="40" customHeight="1" spans="1:10">
      <c r="A103" s="11"/>
      <c r="B103" s="12"/>
      <c r="C103" s="7" t="s">
        <v>336</v>
      </c>
      <c r="D103" s="7" t="s">
        <v>337</v>
      </c>
      <c r="E103" s="12"/>
      <c r="F103" s="12"/>
      <c r="G103" s="12"/>
      <c r="H103" s="12"/>
      <c r="I103" s="12"/>
      <c r="J103" s="11"/>
    </row>
    <row r="104" ht="40" customHeight="1" spans="1:10">
      <c r="A104" s="11"/>
      <c r="B104" s="13"/>
      <c r="C104" s="7" t="s">
        <v>338</v>
      </c>
      <c r="D104" s="7" t="s">
        <v>339</v>
      </c>
      <c r="E104" s="13"/>
      <c r="F104" s="13"/>
      <c r="G104" s="13"/>
      <c r="H104" s="13"/>
      <c r="I104" s="13"/>
      <c r="J104" s="14"/>
    </row>
    <row r="105" ht="40" customHeight="1" spans="1:10">
      <c r="A105" s="11"/>
      <c r="B105" s="7">
        <v>2</v>
      </c>
      <c r="C105" s="7" t="s">
        <v>340</v>
      </c>
      <c r="D105" s="7" t="s">
        <v>341</v>
      </c>
      <c r="E105" s="7" t="s">
        <v>185</v>
      </c>
      <c r="F105" s="7" t="s">
        <v>342</v>
      </c>
      <c r="G105" s="7">
        <v>1200</v>
      </c>
      <c r="H105" s="7" t="s">
        <v>46</v>
      </c>
      <c r="I105" s="7"/>
      <c r="J105" s="7" t="str">
        <f>_xlfn.DISPIMG("ID_9F71FF818B2D43719B329A3A875053BD",1)</f>
        <v>=DISPIMG("ID_9F71FF818B2D43719B329A3A875053BD",1)</v>
      </c>
    </row>
    <row r="106" ht="40" customHeight="1" spans="1:10">
      <c r="A106" s="11"/>
      <c r="B106" s="7">
        <v>3</v>
      </c>
      <c r="C106" s="7" t="s">
        <v>343</v>
      </c>
      <c r="D106" s="7" t="s">
        <v>344</v>
      </c>
      <c r="E106" s="10" t="s">
        <v>345</v>
      </c>
      <c r="F106" s="10" t="s">
        <v>346</v>
      </c>
      <c r="G106" s="10">
        <v>360</v>
      </c>
      <c r="H106" s="10" t="s">
        <v>46</v>
      </c>
      <c r="I106" s="10"/>
      <c r="J106" s="9" t="str">
        <f>_xlfn.DISPIMG("ID_71D81DF3354946969AED824EC8F11114",1)</f>
        <v>=DISPIMG("ID_71D81DF3354946969AED824EC8F11114",1)</v>
      </c>
    </row>
    <row r="107" ht="40" customHeight="1" spans="1:10">
      <c r="A107" s="11"/>
      <c r="B107" s="7">
        <v>4</v>
      </c>
      <c r="C107" s="7" t="s">
        <v>347</v>
      </c>
      <c r="D107" s="7" t="s">
        <v>348</v>
      </c>
      <c r="E107" s="13"/>
      <c r="F107" s="13"/>
      <c r="G107" s="13"/>
      <c r="H107" s="13"/>
      <c r="I107" s="13"/>
      <c r="J107" s="14"/>
    </row>
    <row r="108" ht="40" customHeight="1" spans="1:10">
      <c r="A108" s="11"/>
      <c r="B108" s="7">
        <v>5</v>
      </c>
      <c r="C108" s="7" t="s">
        <v>349</v>
      </c>
      <c r="D108" s="7" t="s">
        <v>350</v>
      </c>
      <c r="E108" s="7" t="s">
        <v>351</v>
      </c>
      <c r="F108" s="7" t="s">
        <v>352</v>
      </c>
      <c r="G108" s="7">
        <v>360</v>
      </c>
      <c r="H108" s="7" t="s">
        <v>46</v>
      </c>
      <c r="I108" s="7"/>
      <c r="J108" s="7" t="str">
        <f>_xlfn.DISPIMG("ID_429E62E1E83043FA950E490C68ABF1A5",1)</f>
        <v>=DISPIMG("ID_429E62E1E83043FA950E490C68ABF1A5",1)</v>
      </c>
    </row>
    <row r="109" ht="40" customHeight="1" spans="1:10">
      <c r="A109" s="11"/>
      <c r="B109" s="7">
        <v>6</v>
      </c>
      <c r="C109" s="7" t="s">
        <v>353</v>
      </c>
      <c r="D109" s="7" t="s">
        <v>354</v>
      </c>
      <c r="E109" s="7" t="s">
        <v>355</v>
      </c>
      <c r="F109" s="7" t="s">
        <v>356</v>
      </c>
      <c r="G109" s="7">
        <v>120</v>
      </c>
      <c r="H109" s="7" t="s">
        <v>46</v>
      </c>
      <c r="I109" s="7"/>
      <c r="J109" s="7" t="str">
        <f>_xlfn.DISPIMG("ID_0929DCD1C6BF4D2A9B9D142F8C13421E",1)</f>
        <v>=DISPIMG("ID_0929DCD1C6BF4D2A9B9D142F8C13421E",1)</v>
      </c>
    </row>
    <row r="110" ht="40" customHeight="1" spans="1:10">
      <c r="A110" s="11"/>
      <c r="B110" s="7">
        <v>7</v>
      </c>
      <c r="C110" s="7" t="s">
        <v>357</v>
      </c>
      <c r="D110" s="7" t="s">
        <v>358</v>
      </c>
      <c r="E110" s="7" t="s">
        <v>179</v>
      </c>
      <c r="F110" s="7" t="s">
        <v>359</v>
      </c>
      <c r="G110" s="7">
        <v>24</v>
      </c>
      <c r="H110" s="7" t="s">
        <v>360</v>
      </c>
      <c r="I110" s="7" t="s">
        <v>361</v>
      </c>
      <c r="J110" s="7" t="str">
        <f>_xlfn.DISPIMG("ID_EA4C561477BB4E81912AC8F922594AA2",1)</f>
        <v>=DISPIMG("ID_EA4C561477BB4E81912AC8F922594AA2",1)</v>
      </c>
    </row>
    <row r="111" ht="40" customHeight="1" spans="1:10">
      <c r="A111" s="11"/>
      <c r="B111" s="7">
        <v>8</v>
      </c>
      <c r="C111" s="7" t="s">
        <v>362</v>
      </c>
      <c r="D111" s="7" t="s">
        <v>363</v>
      </c>
      <c r="E111" s="7" t="s">
        <v>364</v>
      </c>
      <c r="F111" s="7" t="s">
        <v>365</v>
      </c>
      <c r="G111" s="7">
        <v>360</v>
      </c>
      <c r="H111" s="7" t="s">
        <v>46</v>
      </c>
      <c r="I111" s="7"/>
      <c r="J111" s="7" t="str">
        <f>_xlfn.DISPIMG("ID_CC2D603BC77642458D76CD1A20F0BA34",1)</f>
        <v>=DISPIMG("ID_CC2D603BC77642458D76CD1A20F0BA34",1)</v>
      </c>
    </row>
    <row r="112" ht="40" customHeight="1" spans="1:10">
      <c r="A112" s="11"/>
      <c r="B112" s="7">
        <v>9</v>
      </c>
      <c r="C112" s="7" t="s">
        <v>366</v>
      </c>
      <c r="D112" s="7" t="s">
        <v>367</v>
      </c>
      <c r="E112" s="7" t="s">
        <v>368</v>
      </c>
      <c r="F112" s="7" t="s">
        <v>369</v>
      </c>
      <c r="G112" s="7">
        <v>96</v>
      </c>
      <c r="H112" s="7" t="s">
        <v>46</v>
      </c>
      <c r="I112" s="7"/>
      <c r="J112" s="7" t="str">
        <f>_xlfn.DISPIMG("ID_ACEA3870E64B4F6589293136E3D2DD22",1)</f>
        <v>=DISPIMG("ID_ACEA3870E64B4F6589293136E3D2DD22",1)</v>
      </c>
    </row>
    <row r="113" ht="40" customHeight="1" spans="1:10">
      <c r="A113" s="11"/>
      <c r="B113" s="7">
        <v>10</v>
      </c>
      <c r="C113" s="7" t="s">
        <v>370</v>
      </c>
      <c r="D113" s="7" t="s">
        <v>371</v>
      </c>
      <c r="E113" s="7" t="s">
        <v>372</v>
      </c>
      <c r="F113" s="7" t="s">
        <v>373</v>
      </c>
      <c r="G113" s="7">
        <v>5280</v>
      </c>
      <c r="H113" s="7" t="s">
        <v>46</v>
      </c>
      <c r="I113" s="7"/>
      <c r="J113" s="7" t="str">
        <f>_xlfn.DISPIMG("ID_9CDE5BB6F3B748F4819105EE2A2616A2",1)</f>
        <v>=DISPIMG("ID_9CDE5BB6F3B748F4819105EE2A2616A2",1)</v>
      </c>
    </row>
    <row r="114" ht="40" customHeight="1" spans="1:10">
      <c r="A114" s="11"/>
      <c r="B114" s="7">
        <v>11</v>
      </c>
      <c r="C114" s="7" t="s">
        <v>374</v>
      </c>
      <c r="D114" s="7" t="s">
        <v>375</v>
      </c>
      <c r="E114" s="7" t="s">
        <v>376</v>
      </c>
      <c r="F114" s="7" t="s">
        <v>377</v>
      </c>
      <c r="G114" s="7">
        <v>180</v>
      </c>
      <c r="H114" s="7" t="s">
        <v>46</v>
      </c>
      <c r="I114" s="7"/>
      <c r="J114" s="7" t="str">
        <f>_xlfn.DISPIMG("ID_60CAD3124CE64D99A4EC4BE95D4CE01C",1)</f>
        <v>=DISPIMG("ID_60CAD3124CE64D99A4EC4BE95D4CE01C",1)</v>
      </c>
    </row>
    <row r="115" ht="40" customHeight="1" spans="1:10">
      <c r="A115" s="11"/>
      <c r="B115" s="7">
        <v>12</v>
      </c>
      <c r="C115" s="10" t="s">
        <v>378</v>
      </c>
      <c r="D115" s="10" t="s">
        <v>379</v>
      </c>
      <c r="E115" s="7" t="s">
        <v>380</v>
      </c>
      <c r="F115" s="7" t="s">
        <v>377</v>
      </c>
      <c r="G115" s="7">
        <v>180</v>
      </c>
      <c r="H115" s="7" t="s">
        <v>46</v>
      </c>
      <c r="I115" s="7"/>
      <c r="J115" s="7" t="str">
        <f>_xlfn.DISPIMG("ID_28C64C2394AA4E2980273212BDE0D868",1)</f>
        <v>=DISPIMG("ID_28C64C2394AA4E2980273212BDE0D868",1)</v>
      </c>
    </row>
    <row r="116" ht="40" customHeight="1" spans="1:10">
      <c r="A116" s="11"/>
      <c r="B116" s="7">
        <v>13</v>
      </c>
      <c r="C116" s="13"/>
      <c r="D116" s="13"/>
      <c r="E116" s="7" t="s">
        <v>227</v>
      </c>
      <c r="F116" s="7" t="s">
        <v>381</v>
      </c>
      <c r="G116" s="7">
        <v>36000</v>
      </c>
      <c r="H116" s="7" t="s">
        <v>213</v>
      </c>
      <c r="I116" s="7"/>
      <c r="J116" s="7" t="str">
        <f>_xlfn.DISPIMG("ID_28B187252F524451AAD2E6E4F4603010",1)</f>
        <v>=DISPIMG("ID_28B187252F524451AAD2E6E4F4603010",1)</v>
      </c>
    </row>
    <row r="117" ht="40" customHeight="1" spans="1:10">
      <c r="A117" s="11"/>
      <c r="B117" s="7">
        <v>14</v>
      </c>
      <c r="C117" s="7" t="s">
        <v>382</v>
      </c>
      <c r="D117" s="7" t="s">
        <v>383</v>
      </c>
      <c r="E117" s="7" t="s">
        <v>384</v>
      </c>
      <c r="F117" s="7" t="s">
        <v>385</v>
      </c>
      <c r="G117" s="7">
        <v>240</v>
      </c>
      <c r="H117" s="7" t="s">
        <v>46</v>
      </c>
      <c r="I117" s="7"/>
      <c r="J117" s="7" t="str">
        <f>_xlfn.DISPIMG("ID_46274BDF740A4DA59A3352C716E7EE9A",1)</f>
        <v>=DISPIMG("ID_46274BDF740A4DA59A3352C716E7EE9A",1)</v>
      </c>
    </row>
    <row r="118" ht="40" customHeight="1" spans="1:10">
      <c r="A118" s="11"/>
      <c r="B118" s="7">
        <v>15</v>
      </c>
      <c r="C118" s="7" t="s">
        <v>386</v>
      </c>
      <c r="D118" s="7" t="s">
        <v>387</v>
      </c>
      <c r="E118" s="7" t="s">
        <v>152</v>
      </c>
      <c r="F118" s="7" t="s">
        <v>388</v>
      </c>
      <c r="G118" s="7">
        <v>6</v>
      </c>
      <c r="H118" s="7" t="s">
        <v>42</v>
      </c>
      <c r="I118" s="7"/>
      <c r="J118" s="7" t="str">
        <f>_xlfn.DISPIMG("ID_0DEC8ED4E01744B19596B9A868C73FE2",1)</f>
        <v>=DISPIMG("ID_0DEC8ED4E01744B19596B9A868C73FE2",1)</v>
      </c>
    </row>
    <row r="119" ht="40" customHeight="1" spans="1:10">
      <c r="A119" s="11"/>
      <c r="B119" s="7">
        <v>16</v>
      </c>
      <c r="C119" s="7" t="s">
        <v>389</v>
      </c>
      <c r="D119" s="7" t="s">
        <v>390</v>
      </c>
      <c r="E119" s="7" t="s">
        <v>390</v>
      </c>
      <c r="F119" s="7" t="s">
        <v>391</v>
      </c>
      <c r="G119" s="7">
        <v>12</v>
      </c>
      <c r="H119" s="7" t="s">
        <v>163</v>
      </c>
      <c r="I119" s="7"/>
      <c r="J119" s="7" t="str">
        <f>_xlfn.DISPIMG("ID_0C041FF751EC4C2FA5E6B9B80E42827F",1)</f>
        <v>=DISPIMG("ID_0C041FF751EC4C2FA5E6B9B80E42827F",1)</v>
      </c>
    </row>
    <row r="120" ht="40" customHeight="1" spans="1:10">
      <c r="A120" s="11"/>
      <c r="B120" s="7">
        <v>17</v>
      </c>
      <c r="C120" s="7" t="s">
        <v>392</v>
      </c>
      <c r="D120" s="7" t="s">
        <v>393</v>
      </c>
      <c r="E120" s="7" t="s">
        <v>146</v>
      </c>
      <c r="F120" s="7" t="s">
        <v>394</v>
      </c>
      <c r="G120" s="7">
        <v>240</v>
      </c>
      <c r="H120" s="7" t="s">
        <v>42</v>
      </c>
      <c r="I120" s="7"/>
      <c r="J120" s="7" t="str">
        <f>_xlfn.DISPIMG("ID_9E30B23DE6324EFB9418BD48956D8299",1)</f>
        <v>=DISPIMG("ID_9E30B23DE6324EFB9418BD48956D8299",1)</v>
      </c>
    </row>
    <row r="121" ht="40" customHeight="1" spans="1:10">
      <c r="A121" s="11"/>
      <c r="B121" s="7">
        <v>18</v>
      </c>
      <c r="C121" s="7" t="s">
        <v>395</v>
      </c>
      <c r="D121" s="7" t="s">
        <v>396</v>
      </c>
      <c r="E121" s="7" t="s">
        <v>397</v>
      </c>
      <c r="F121" s="7" t="s">
        <v>398</v>
      </c>
      <c r="G121" s="7">
        <v>2400</v>
      </c>
      <c r="H121" s="7" t="s">
        <v>46</v>
      </c>
      <c r="I121" s="7"/>
      <c r="J121" s="7" t="str">
        <f>_xlfn.DISPIMG("ID_4EFFE6B0C6524216AB731DD8F23934CD",1)</f>
        <v>=DISPIMG("ID_4EFFE6B0C6524216AB731DD8F23934CD",1)</v>
      </c>
    </row>
    <row r="122" ht="40" customHeight="1" spans="1:10">
      <c r="A122" s="11"/>
      <c r="B122" s="7">
        <v>19</v>
      </c>
      <c r="C122" s="7" t="s">
        <v>382</v>
      </c>
      <c r="D122" s="7" t="s">
        <v>383</v>
      </c>
      <c r="E122" s="7" t="s">
        <v>399</v>
      </c>
      <c r="F122" s="7" t="s">
        <v>400</v>
      </c>
      <c r="G122" s="7">
        <v>360</v>
      </c>
      <c r="H122" s="7" t="s">
        <v>46</v>
      </c>
      <c r="I122" s="7"/>
      <c r="J122" s="7" t="str">
        <f>_xlfn.DISPIMG("ID_8C001391214544AD9119B445EC79237F",1)</f>
        <v>=DISPIMG("ID_8C001391214544AD9119B445EC79237F",1)</v>
      </c>
    </row>
    <row r="123" ht="40" customHeight="1" spans="1:10">
      <c r="A123" s="11"/>
      <c r="B123" s="7">
        <v>20</v>
      </c>
      <c r="C123" s="7" t="s">
        <v>401</v>
      </c>
      <c r="D123" s="7" t="s">
        <v>402</v>
      </c>
      <c r="E123" s="7" t="s">
        <v>403</v>
      </c>
      <c r="F123" s="7" t="s">
        <v>404</v>
      </c>
      <c r="G123" s="7">
        <v>360</v>
      </c>
      <c r="H123" s="7" t="s">
        <v>46</v>
      </c>
      <c r="I123" s="7"/>
      <c r="J123" s="7" t="str">
        <f>_xlfn.DISPIMG("ID_A5E4908599F44CA4A511E10E4DF0D06D",1)</f>
        <v>=DISPIMG("ID_A5E4908599F44CA4A511E10E4DF0D06D",1)</v>
      </c>
    </row>
    <row r="124" ht="40" customHeight="1" spans="1:10">
      <c r="A124" s="11"/>
      <c r="B124" s="7">
        <v>21</v>
      </c>
      <c r="C124" s="7" t="s">
        <v>405</v>
      </c>
      <c r="D124" s="7" t="s">
        <v>406</v>
      </c>
      <c r="E124" s="7" t="s">
        <v>407</v>
      </c>
      <c r="F124" s="7" t="s">
        <v>408</v>
      </c>
      <c r="G124" s="7">
        <v>360</v>
      </c>
      <c r="H124" s="7" t="s">
        <v>46</v>
      </c>
      <c r="I124" s="7"/>
      <c r="J124" s="7" t="str">
        <f>_xlfn.DISPIMG("ID_454A5B78A0A64A7496DDE886B9E9A5F1",1)</f>
        <v>=DISPIMG("ID_454A5B78A0A64A7496DDE886B9E9A5F1",1)</v>
      </c>
    </row>
    <row r="125" ht="40" customHeight="1" spans="1:10">
      <c r="A125" s="11"/>
      <c r="B125" s="7">
        <v>22</v>
      </c>
      <c r="C125" s="7" t="s">
        <v>409</v>
      </c>
      <c r="D125" s="7" t="s">
        <v>410</v>
      </c>
      <c r="E125" s="7" t="s">
        <v>411</v>
      </c>
      <c r="F125" s="7" t="s">
        <v>412</v>
      </c>
      <c r="G125" s="7">
        <v>24</v>
      </c>
      <c r="H125" s="7" t="s">
        <v>46</v>
      </c>
      <c r="I125" s="7"/>
      <c r="J125" s="7" t="str">
        <f>_xlfn.DISPIMG("ID_D64596C2A2374A878C7061DB88237C5B",1)</f>
        <v>=DISPIMG("ID_D64596C2A2374A878C7061DB88237C5B",1)</v>
      </c>
    </row>
    <row r="126" ht="40" customHeight="1" spans="1:10">
      <c r="A126" s="11"/>
      <c r="B126" s="7">
        <v>23</v>
      </c>
      <c r="C126" s="7" t="s">
        <v>413</v>
      </c>
      <c r="D126" s="7" t="s">
        <v>414</v>
      </c>
      <c r="E126" s="7" t="s">
        <v>415</v>
      </c>
      <c r="F126" s="7" t="s">
        <v>416</v>
      </c>
      <c r="G126" s="7">
        <v>200</v>
      </c>
      <c r="H126" s="7" t="s">
        <v>46</v>
      </c>
      <c r="I126" s="7"/>
      <c r="J126" s="7" t="str">
        <f>_xlfn.DISPIMG("ID_FF6F173F49504EED9F21F6EEE379377C",1)</f>
        <v>=DISPIMG("ID_FF6F173F49504EED9F21F6EEE379377C",1)</v>
      </c>
    </row>
    <row r="127" ht="40" customHeight="1" spans="1:10">
      <c r="A127" s="11"/>
      <c r="B127" s="7">
        <v>24</v>
      </c>
      <c r="C127" s="7" t="s">
        <v>417</v>
      </c>
      <c r="D127" s="7" t="s">
        <v>418</v>
      </c>
      <c r="E127" s="7" t="s">
        <v>179</v>
      </c>
      <c r="F127" s="7" t="s">
        <v>408</v>
      </c>
      <c r="G127" s="7">
        <v>20</v>
      </c>
      <c r="H127" s="7" t="s">
        <v>42</v>
      </c>
      <c r="I127" s="7"/>
      <c r="J127" s="7" t="str">
        <f>_xlfn.DISPIMG("ID_8C8D7EC2DD7C4C57A9D0B9DA6882ED61",1)</f>
        <v>=DISPIMG("ID_8C8D7EC2DD7C4C57A9D0B9DA6882ED61",1)</v>
      </c>
    </row>
    <row r="128" ht="40" customHeight="1" spans="1:10">
      <c r="A128" s="11"/>
      <c r="B128" s="7">
        <v>25</v>
      </c>
      <c r="C128" s="7" t="s">
        <v>419</v>
      </c>
      <c r="D128" s="7" t="s">
        <v>420</v>
      </c>
      <c r="E128" s="7" t="s">
        <v>421</v>
      </c>
      <c r="F128" s="7" t="s">
        <v>422</v>
      </c>
      <c r="G128" s="7">
        <v>20</v>
      </c>
      <c r="H128" s="7" t="s">
        <v>46</v>
      </c>
      <c r="I128" s="7"/>
      <c r="J128" s="7" t="str">
        <f>_xlfn.DISPIMG("ID_04B22ED8FD4942B7AD1F7971B91C3DA9",1)</f>
        <v>=DISPIMG("ID_04B22ED8FD4942B7AD1F7971B91C3DA9",1)</v>
      </c>
    </row>
    <row r="129" ht="40" customHeight="1" spans="1:10">
      <c r="A129" s="11"/>
      <c r="B129" s="7">
        <v>26</v>
      </c>
      <c r="C129" s="7" t="s">
        <v>423</v>
      </c>
      <c r="D129" s="7" t="s">
        <v>424</v>
      </c>
      <c r="E129" s="7" t="s">
        <v>425</v>
      </c>
      <c r="F129" s="7" t="s">
        <v>426</v>
      </c>
      <c r="G129" s="7">
        <v>4</v>
      </c>
      <c r="H129" s="7" t="s">
        <v>42</v>
      </c>
      <c r="I129" s="7"/>
      <c r="J129" s="7" t="str">
        <f>_xlfn.DISPIMG("ID_769248CA64B84A1CAB0E2864818FAC07",1)</f>
        <v>=DISPIMG("ID_769248CA64B84A1CAB0E2864818FAC07",1)</v>
      </c>
    </row>
    <row r="130" ht="40" customHeight="1" spans="1:10">
      <c r="A130" s="11"/>
      <c r="B130" s="7">
        <v>27</v>
      </c>
      <c r="C130" s="7" t="s">
        <v>427</v>
      </c>
      <c r="D130" s="7" t="s">
        <v>428</v>
      </c>
      <c r="E130" s="7" t="s">
        <v>429</v>
      </c>
      <c r="F130" s="7" t="s">
        <v>408</v>
      </c>
      <c r="G130" s="7">
        <v>30</v>
      </c>
      <c r="H130" s="7" t="s">
        <v>46</v>
      </c>
      <c r="I130" s="7"/>
      <c r="J130" s="7" t="str">
        <f>_xlfn.DISPIMG("ID_03937BF788B043E8B27611BD5B803647",1)</f>
        <v>=DISPIMG("ID_03937BF788B043E8B27611BD5B803647",1)</v>
      </c>
    </row>
    <row r="131" ht="40" customHeight="1" spans="1:10">
      <c r="A131" s="11"/>
      <c r="B131" s="7">
        <v>28</v>
      </c>
      <c r="C131" s="15" t="s">
        <v>430</v>
      </c>
      <c r="D131" s="15" t="s">
        <v>431</v>
      </c>
      <c r="E131" s="15" t="s">
        <v>432</v>
      </c>
      <c r="F131" s="15" t="s">
        <v>433</v>
      </c>
      <c r="G131" s="7">
        <v>36</v>
      </c>
      <c r="H131" s="15" t="s">
        <v>42</v>
      </c>
      <c r="I131" s="15"/>
      <c r="J131" s="15" t="str">
        <f>_xlfn.DISPIMG("ID_622D0F21AF4C4A5A90476D23D3B54E88",1)</f>
        <v>=DISPIMG("ID_622D0F21AF4C4A5A90476D23D3B54E88",1)</v>
      </c>
    </row>
    <row r="132" ht="40" customHeight="1" spans="1:10">
      <c r="A132" s="11"/>
      <c r="B132" s="7">
        <v>29</v>
      </c>
      <c r="C132" s="7" t="s">
        <v>434</v>
      </c>
      <c r="D132" s="7" t="s">
        <v>435</v>
      </c>
      <c r="E132" s="7" t="s">
        <v>436</v>
      </c>
      <c r="F132" s="7" t="s">
        <v>408</v>
      </c>
      <c r="G132" s="7">
        <v>20</v>
      </c>
      <c r="H132" s="7" t="s">
        <v>46</v>
      </c>
      <c r="I132" s="7"/>
      <c r="J132" s="7" t="str">
        <f>_xlfn.DISPIMG("ID_B2D1735251AF4B6C9049CE4488DDBA50",1)</f>
        <v>=DISPIMG("ID_B2D1735251AF4B6C9049CE4488DDBA50",1)</v>
      </c>
    </row>
    <row r="133" ht="40" customHeight="1" spans="1:10">
      <c r="A133" s="11"/>
      <c r="B133" s="7">
        <v>30</v>
      </c>
      <c r="C133" s="7" t="s">
        <v>437</v>
      </c>
      <c r="D133" s="7" t="s">
        <v>438</v>
      </c>
      <c r="E133" s="7" t="s">
        <v>146</v>
      </c>
      <c r="F133" s="7" t="s">
        <v>408</v>
      </c>
      <c r="G133" s="7">
        <v>10</v>
      </c>
      <c r="H133" s="7" t="s">
        <v>42</v>
      </c>
      <c r="I133" s="7"/>
      <c r="J133" s="7" t="str">
        <f>_xlfn.DISPIMG("ID_26841237568742999989BBBFE36298AE",1)</f>
        <v>=DISPIMG("ID_26841237568742999989BBBFE36298AE",1)</v>
      </c>
    </row>
    <row r="134" ht="40" customHeight="1" spans="1:10">
      <c r="A134" s="11"/>
      <c r="B134" s="7">
        <v>31</v>
      </c>
      <c r="C134" s="7" t="s">
        <v>439</v>
      </c>
      <c r="D134" s="7" t="s">
        <v>440</v>
      </c>
      <c r="E134" s="7" t="s">
        <v>146</v>
      </c>
      <c r="F134" s="7" t="s">
        <v>408</v>
      </c>
      <c r="G134" s="7">
        <v>20</v>
      </c>
      <c r="H134" s="7" t="s">
        <v>42</v>
      </c>
      <c r="I134" s="7"/>
      <c r="J134" s="7" t="str">
        <f>_xlfn.DISPIMG("ID_25026867EE864ECCBF392A4AC6011C47",1)</f>
        <v>=DISPIMG("ID_25026867EE864ECCBF392A4AC6011C47",1)</v>
      </c>
    </row>
    <row r="135" ht="40" customHeight="1" spans="1:10">
      <c r="A135" s="11"/>
      <c r="B135" s="7">
        <v>32</v>
      </c>
      <c r="C135" s="7" t="s">
        <v>441</v>
      </c>
      <c r="D135" s="7" t="s">
        <v>442</v>
      </c>
      <c r="E135" s="7" t="s">
        <v>443</v>
      </c>
      <c r="F135" s="7" t="s">
        <v>444</v>
      </c>
      <c r="G135" s="7">
        <v>4</v>
      </c>
      <c r="H135" s="7" t="s">
        <v>445</v>
      </c>
      <c r="I135" s="7"/>
      <c r="J135" s="7" t="str">
        <f>_xlfn.DISPIMG("ID_C223C71CEEFF44B29F81F9C8C67777CC",1)</f>
        <v>=DISPIMG("ID_C223C71CEEFF44B29F81F9C8C67777CC",1)</v>
      </c>
    </row>
    <row r="136" ht="40" customHeight="1" spans="1:10">
      <c r="A136" s="11"/>
      <c r="B136" s="7">
        <v>33</v>
      </c>
      <c r="C136" s="7" t="s">
        <v>446</v>
      </c>
      <c r="D136" s="7" t="s">
        <v>447</v>
      </c>
      <c r="E136" s="7" t="s">
        <v>14</v>
      </c>
      <c r="F136" s="7" t="s">
        <v>448</v>
      </c>
      <c r="G136" s="7">
        <v>45</v>
      </c>
      <c r="H136" s="7" t="s">
        <v>16</v>
      </c>
      <c r="I136" s="7"/>
      <c r="J136" s="7" t="str">
        <f>_xlfn.DISPIMG("ID_2556F4038E054BC5A4B1211CC2E3DC28",1)</f>
        <v>=DISPIMG("ID_2556F4038E054BC5A4B1211CC2E3DC28",1)</v>
      </c>
    </row>
    <row r="137" ht="40" customHeight="1" spans="1:10">
      <c r="A137" s="11"/>
      <c r="B137" s="7">
        <v>34</v>
      </c>
      <c r="C137" s="7" t="s">
        <v>449</v>
      </c>
      <c r="D137" s="7" t="s">
        <v>450</v>
      </c>
      <c r="E137" s="7" t="s">
        <v>451</v>
      </c>
      <c r="F137" s="7" t="s">
        <v>452</v>
      </c>
      <c r="G137" s="7">
        <v>16</v>
      </c>
      <c r="H137" s="7" t="s">
        <v>192</v>
      </c>
      <c r="I137" s="7"/>
      <c r="J137" s="7" t="str">
        <f>_xlfn.DISPIMG("ID_4486C786E39A423ABF94B0B8EEBB0460",1)</f>
        <v>=DISPIMG("ID_4486C786E39A423ABF94B0B8EEBB0460",1)</v>
      </c>
    </row>
    <row r="138" ht="40" customHeight="1" spans="1:10">
      <c r="A138" s="14"/>
      <c r="B138" s="7">
        <v>35</v>
      </c>
      <c r="C138" s="7" t="s">
        <v>453</v>
      </c>
      <c r="D138" s="7" t="s">
        <v>454</v>
      </c>
      <c r="E138" s="7" t="s">
        <v>451</v>
      </c>
      <c r="F138" s="7" t="s">
        <v>452</v>
      </c>
      <c r="G138" s="7">
        <v>20</v>
      </c>
      <c r="H138" s="7" t="s">
        <v>192</v>
      </c>
      <c r="I138" s="7"/>
      <c r="J138" s="7" t="str">
        <f>_xlfn.DISPIMG("ID_6B629C94E8F54F49B2F5711DACF3637D",1)</f>
        <v>=DISPIMG("ID_6B629C94E8F54F49B2F5711DACF3637D",1)</v>
      </c>
    </row>
    <row r="139" ht="40" customHeight="1" spans="1:10">
      <c r="A139" s="6" t="s">
        <v>455</v>
      </c>
      <c r="B139" s="7">
        <v>1</v>
      </c>
      <c r="C139" s="7" t="s">
        <v>456</v>
      </c>
      <c r="D139" s="7" t="s">
        <v>457</v>
      </c>
      <c r="E139" s="7" t="s">
        <v>14</v>
      </c>
      <c r="F139" s="7" t="s">
        <v>448</v>
      </c>
      <c r="G139" s="7">
        <v>288</v>
      </c>
      <c r="H139" s="7" t="s">
        <v>16</v>
      </c>
      <c r="I139" s="7" t="s">
        <v>458</v>
      </c>
      <c r="J139" s="7" t="str">
        <f>_xlfn.DISPIMG("ID_092AD00B2ACE4F7FAA0F5657DF44AC35",1)</f>
        <v>=DISPIMG("ID_092AD00B2ACE4F7FAA0F5657DF44AC35",1)</v>
      </c>
    </row>
    <row r="140" ht="40" customHeight="1" spans="1:10">
      <c r="A140" s="6"/>
      <c r="B140" s="7"/>
      <c r="C140" s="7" t="s">
        <v>459</v>
      </c>
      <c r="D140" s="7" t="s">
        <v>460</v>
      </c>
      <c r="E140" s="7"/>
      <c r="F140" s="7"/>
      <c r="G140" s="7"/>
      <c r="H140" s="7"/>
      <c r="I140" s="7"/>
      <c r="J140" s="7"/>
    </row>
    <row r="141" ht="40" customHeight="1" spans="1:10">
      <c r="A141" s="6"/>
      <c r="B141" s="7"/>
      <c r="C141" s="7" t="s">
        <v>461</v>
      </c>
      <c r="D141" s="7" t="s">
        <v>462</v>
      </c>
      <c r="E141" s="7"/>
      <c r="F141" s="7"/>
      <c r="G141" s="7"/>
      <c r="H141" s="7"/>
      <c r="I141" s="7"/>
      <c r="J141" s="7"/>
    </row>
    <row r="142" ht="40" customHeight="1" spans="1:10">
      <c r="A142" s="6"/>
      <c r="B142" s="7"/>
      <c r="C142" s="7" t="s">
        <v>463</v>
      </c>
      <c r="D142" s="7" t="s">
        <v>464</v>
      </c>
      <c r="E142" s="7"/>
      <c r="F142" s="7"/>
      <c r="G142" s="7"/>
      <c r="H142" s="7"/>
      <c r="I142" s="7"/>
      <c r="J142" s="7"/>
    </row>
    <row r="143" ht="40" customHeight="1" spans="1:10">
      <c r="A143" s="6"/>
      <c r="B143" s="7"/>
      <c r="C143" s="7" t="s">
        <v>465</v>
      </c>
      <c r="D143" s="7" t="s">
        <v>466</v>
      </c>
      <c r="E143" s="7"/>
      <c r="F143" s="7"/>
      <c r="G143" s="7"/>
      <c r="H143" s="7"/>
      <c r="I143" s="7"/>
      <c r="J143" s="7"/>
    </row>
    <row r="144" ht="40" customHeight="1" spans="1:10">
      <c r="A144" s="6"/>
      <c r="B144" s="7"/>
      <c r="C144" s="7" t="s">
        <v>467</v>
      </c>
      <c r="D144" s="7" t="s">
        <v>468</v>
      </c>
      <c r="E144" s="7"/>
      <c r="F144" s="7"/>
      <c r="G144" s="7"/>
      <c r="H144" s="7"/>
      <c r="I144" s="7"/>
      <c r="J144" s="7"/>
    </row>
    <row r="145" ht="40" customHeight="1" spans="1:10">
      <c r="A145" s="6"/>
      <c r="B145" s="7">
        <v>2</v>
      </c>
      <c r="C145" s="7" t="s">
        <v>469</v>
      </c>
      <c r="D145" s="16" t="s">
        <v>470</v>
      </c>
      <c r="E145" s="7" t="s">
        <v>471</v>
      </c>
      <c r="F145" s="7" t="s">
        <v>472</v>
      </c>
      <c r="G145" s="7">
        <v>500</v>
      </c>
      <c r="H145" s="7" t="s">
        <v>473</v>
      </c>
      <c r="I145" s="7"/>
      <c r="J145" s="7" t="str">
        <f>_xlfn.DISPIMG("ID_C8AA1AE302C246559F218E713C853BB5",1)</f>
        <v>=DISPIMG("ID_C8AA1AE302C246559F218E713C853BB5",1)</v>
      </c>
    </row>
    <row r="146" ht="40" customHeight="1" spans="1:10">
      <c r="A146" s="6"/>
      <c r="B146" s="7">
        <v>3</v>
      </c>
      <c r="C146" s="7"/>
      <c r="D146" s="16"/>
      <c r="E146" s="7" t="s">
        <v>474</v>
      </c>
      <c r="F146" s="7" t="s">
        <v>475</v>
      </c>
      <c r="G146" s="7">
        <v>144</v>
      </c>
      <c r="H146" s="7" t="s">
        <v>473</v>
      </c>
      <c r="I146" s="7"/>
      <c r="J146" s="7" t="str">
        <f>_xlfn.DISPIMG("ID_7A4C2447B04D43B8884DF87EE301BD45",1)</f>
        <v>=DISPIMG("ID_7A4C2447B04D43B8884DF87EE301BD45",1)</v>
      </c>
    </row>
    <row r="147" ht="40" customHeight="1" spans="1:10">
      <c r="A147" s="6"/>
      <c r="B147" s="7">
        <v>4</v>
      </c>
      <c r="C147" s="7"/>
      <c r="D147" s="16"/>
      <c r="E147" s="16" t="s">
        <v>476</v>
      </c>
      <c r="F147" s="7" t="s">
        <v>477</v>
      </c>
      <c r="G147" s="16">
        <v>10</v>
      </c>
      <c r="H147" s="7" t="s">
        <v>478</v>
      </c>
      <c r="I147" s="7" t="s">
        <v>479</v>
      </c>
      <c r="J147" s="7" t="str">
        <f>_xlfn.DISPIMG("ID_748A61D9B1434AAF830AAB176E1B71BC",1)</f>
        <v>=DISPIMG("ID_748A61D9B1434AAF830AAB176E1B71BC",1)</v>
      </c>
    </row>
    <row r="148" ht="40" customHeight="1" spans="1:10">
      <c r="A148" s="6"/>
      <c r="B148" s="7">
        <v>5</v>
      </c>
      <c r="C148" s="7" t="s">
        <v>480</v>
      </c>
      <c r="D148" s="7" t="s">
        <v>481</v>
      </c>
      <c r="E148" s="7" t="s">
        <v>482</v>
      </c>
      <c r="F148" s="7" t="s">
        <v>483</v>
      </c>
      <c r="G148" s="7">
        <v>24</v>
      </c>
      <c r="H148" s="7" t="s">
        <v>192</v>
      </c>
      <c r="I148" s="7"/>
      <c r="J148" s="7" t="str">
        <f>_xlfn.DISPIMG("ID_E11D6FEE65BA48F18822905713C461F2",1)</f>
        <v>=DISPIMG("ID_E11D6FEE65BA48F18822905713C461F2",1)</v>
      </c>
    </row>
    <row r="149" ht="40" customHeight="1" spans="1:10">
      <c r="A149" s="6"/>
      <c r="B149" s="7">
        <v>6</v>
      </c>
      <c r="C149" s="7"/>
      <c r="D149" s="7"/>
      <c r="E149" s="7" t="s">
        <v>484</v>
      </c>
      <c r="F149" s="7" t="s">
        <v>485</v>
      </c>
      <c r="G149" s="7">
        <v>24</v>
      </c>
      <c r="H149" s="7" t="s">
        <v>192</v>
      </c>
      <c r="I149" s="7"/>
      <c r="J149" s="7" t="str">
        <f>_xlfn.DISPIMG("ID_96BFEAD4857B4ED1BAB08BE146440DFD",1)</f>
        <v>=DISPIMG("ID_96BFEAD4857B4ED1BAB08BE146440DFD",1)</v>
      </c>
    </row>
    <row r="150" ht="40" customHeight="1" spans="1:10">
      <c r="A150" s="6"/>
      <c r="B150" s="7">
        <v>7</v>
      </c>
      <c r="C150" s="7" t="s">
        <v>486</v>
      </c>
      <c r="D150" s="7" t="s">
        <v>487</v>
      </c>
      <c r="E150" s="7" t="s">
        <v>488</v>
      </c>
      <c r="F150" s="7" t="s">
        <v>489</v>
      </c>
      <c r="G150" s="7">
        <v>30</v>
      </c>
      <c r="H150" s="7" t="s">
        <v>46</v>
      </c>
      <c r="I150" s="7"/>
      <c r="J150" s="7" t="str">
        <f>_xlfn.DISPIMG("ID_46D13C4F750A417D865CFDE6DF9CDEE5",1)</f>
        <v>=DISPIMG("ID_46D13C4F750A417D865CFDE6DF9CDEE5",1)</v>
      </c>
    </row>
    <row r="151" ht="40" customHeight="1" spans="1:10">
      <c r="A151" s="6"/>
      <c r="B151" s="7">
        <v>8</v>
      </c>
      <c r="C151" s="7" t="s">
        <v>490</v>
      </c>
      <c r="D151" s="7" t="s">
        <v>491</v>
      </c>
      <c r="E151" s="7" t="s">
        <v>492</v>
      </c>
      <c r="F151" s="7" t="s">
        <v>493</v>
      </c>
      <c r="G151" s="7">
        <v>72</v>
      </c>
      <c r="H151" s="7" t="s">
        <v>46</v>
      </c>
      <c r="I151" s="7"/>
      <c r="J151" s="7" t="str">
        <f>_xlfn.DISPIMG("ID_EF92F4A9F5094363B8B09E8D4E2CA1EA",1)</f>
        <v>=DISPIMG("ID_EF92F4A9F5094363B8B09E8D4E2CA1EA",1)</v>
      </c>
    </row>
    <row r="152" ht="40" customHeight="1" spans="1:10">
      <c r="A152" s="6"/>
      <c r="B152" s="7">
        <v>9</v>
      </c>
      <c r="C152" s="7" t="s">
        <v>494</v>
      </c>
      <c r="D152" s="7" t="s">
        <v>495</v>
      </c>
      <c r="E152" s="7" t="s">
        <v>496</v>
      </c>
      <c r="F152" s="7" t="s">
        <v>497</v>
      </c>
      <c r="G152" s="7">
        <v>60</v>
      </c>
      <c r="H152" s="7" t="s">
        <v>46</v>
      </c>
      <c r="I152" s="7"/>
      <c r="J152" s="7" t="str">
        <f>_xlfn.DISPIMG("ID_3C67BB12F66241AC8D9BBA0BE9E26517",1)</f>
        <v>=DISPIMG("ID_3C67BB12F66241AC8D9BBA0BE9E26517",1)</v>
      </c>
    </row>
    <row r="153" ht="40" customHeight="1" spans="1:10">
      <c r="A153" s="6"/>
      <c r="B153" s="7">
        <v>10</v>
      </c>
      <c r="C153" s="7" t="s">
        <v>498</v>
      </c>
      <c r="D153" s="7" t="s">
        <v>499</v>
      </c>
      <c r="E153" s="7" t="s">
        <v>185</v>
      </c>
      <c r="F153" s="7" t="s">
        <v>500</v>
      </c>
      <c r="G153" s="7">
        <v>600</v>
      </c>
      <c r="H153" s="7" t="s">
        <v>46</v>
      </c>
      <c r="I153" s="7" t="s">
        <v>501</v>
      </c>
      <c r="J153" s="7" t="str">
        <f>_xlfn.DISPIMG("ID_320EFA20EC394303AF534DF74FD55E6F",1)</f>
        <v>=DISPIMG("ID_320EFA20EC394303AF534DF74FD55E6F",1)</v>
      </c>
    </row>
    <row r="154" ht="40" customHeight="1" spans="1:10">
      <c r="A154" s="6"/>
      <c r="B154" s="7">
        <v>11</v>
      </c>
      <c r="C154" s="7" t="s">
        <v>502</v>
      </c>
      <c r="D154" s="7" t="s">
        <v>503</v>
      </c>
      <c r="E154" s="7" t="s">
        <v>504</v>
      </c>
      <c r="F154" s="7" t="s">
        <v>505</v>
      </c>
      <c r="G154" s="7">
        <v>400</v>
      </c>
      <c r="H154" s="7" t="s">
        <v>46</v>
      </c>
      <c r="I154" s="7"/>
      <c r="J154" s="7" t="str">
        <f>_xlfn.DISPIMG("ID_14C26919533545C48F9EE64FFFEA0194",1)</f>
        <v>=DISPIMG("ID_14C26919533545C48F9EE64FFFEA0194",1)</v>
      </c>
    </row>
    <row r="155" ht="40" customHeight="1" spans="1:10">
      <c r="A155" s="6"/>
      <c r="B155" s="7">
        <v>12</v>
      </c>
      <c r="C155" s="7" t="s">
        <v>506</v>
      </c>
      <c r="D155" s="7" t="s">
        <v>507</v>
      </c>
      <c r="E155" s="7" t="s">
        <v>508</v>
      </c>
      <c r="F155" s="7" t="s">
        <v>509</v>
      </c>
      <c r="G155" s="7">
        <v>72</v>
      </c>
      <c r="H155" s="7" t="s">
        <v>46</v>
      </c>
      <c r="I155" s="7"/>
      <c r="J155" s="7" t="str">
        <f>_xlfn.DISPIMG("ID_09BD0E5429B64002AAF8BA75D0E2901E",1)</f>
        <v>=DISPIMG("ID_09BD0E5429B64002AAF8BA75D0E2901E",1)</v>
      </c>
    </row>
    <row r="156" ht="40" customHeight="1" spans="1:10">
      <c r="A156" s="6"/>
      <c r="B156" s="7">
        <v>13</v>
      </c>
      <c r="C156" s="7" t="s">
        <v>510</v>
      </c>
      <c r="D156" s="7" t="s">
        <v>511</v>
      </c>
      <c r="E156" s="7" t="s">
        <v>512</v>
      </c>
      <c r="F156" s="7" t="s">
        <v>513</v>
      </c>
      <c r="G156" s="7">
        <v>400</v>
      </c>
      <c r="H156" s="7" t="s">
        <v>46</v>
      </c>
      <c r="I156" s="7"/>
      <c r="J156" s="7" t="str">
        <f>_xlfn.DISPIMG("ID_7B32E7B07FB84C1199B46B4293F949DB",1)</f>
        <v>=DISPIMG("ID_7B32E7B07FB84C1199B46B4293F949DB",1)</v>
      </c>
    </row>
    <row r="157" ht="40" customHeight="1" spans="1:10">
      <c r="A157" s="6"/>
      <c r="B157" s="7">
        <v>14</v>
      </c>
      <c r="C157" s="7" t="s">
        <v>514</v>
      </c>
      <c r="D157" s="7" t="s">
        <v>515</v>
      </c>
      <c r="E157" s="7" t="s">
        <v>516</v>
      </c>
      <c r="F157" s="7" t="s">
        <v>517</v>
      </c>
      <c r="G157" s="7">
        <v>30</v>
      </c>
      <c r="H157" s="7" t="s">
        <v>46</v>
      </c>
      <c r="I157" s="7" t="s">
        <v>518</v>
      </c>
      <c r="J157" s="7" t="str">
        <f>_xlfn.DISPIMG("ID_55DECA2B941B4EE9ACB11524F8205722",1)</f>
        <v>=DISPIMG("ID_55DECA2B941B4EE9ACB11524F8205722",1)</v>
      </c>
    </row>
    <row r="158" ht="40" customHeight="1" spans="1:10">
      <c r="A158" s="6"/>
      <c r="B158" s="7">
        <v>15</v>
      </c>
      <c r="C158" s="7" t="s">
        <v>519</v>
      </c>
      <c r="D158" s="7" t="s">
        <v>520</v>
      </c>
      <c r="E158" s="7" t="s">
        <v>521</v>
      </c>
      <c r="F158" s="7" t="s">
        <v>522</v>
      </c>
      <c r="G158" s="7">
        <v>300</v>
      </c>
      <c r="H158" s="7" t="s">
        <v>473</v>
      </c>
      <c r="I158" s="7"/>
      <c r="J158" s="7" t="str">
        <f>_xlfn.DISPIMG("ID_4CCAF96F4C414EB18C58F548BF21D5D9",1)</f>
        <v>=DISPIMG("ID_4CCAF96F4C414EB18C58F548BF21D5D9",1)</v>
      </c>
    </row>
    <row r="159" ht="40" customHeight="1" spans="1:10">
      <c r="A159" s="6"/>
      <c r="B159" s="7">
        <v>16</v>
      </c>
      <c r="C159" s="7"/>
      <c r="D159" s="7"/>
      <c r="E159" s="7" t="s">
        <v>523</v>
      </c>
      <c r="F159" s="7" t="s">
        <v>524</v>
      </c>
      <c r="G159" s="7">
        <v>160</v>
      </c>
      <c r="H159" s="7" t="s">
        <v>46</v>
      </c>
      <c r="I159" s="7"/>
      <c r="J159" s="7" t="str">
        <f>_xlfn.DISPIMG("ID_3C26D1FA8935454C923D194284F54F47",1)</f>
        <v>=DISPIMG("ID_3C26D1FA8935454C923D194284F54F47",1)</v>
      </c>
    </row>
    <row r="160" ht="40" customHeight="1" spans="1:10">
      <c r="A160" s="6"/>
      <c r="B160" s="7">
        <v>17</v>
      </c>
      <c r="C160" s="7" t="s">
        <v>525</v>
      </c>
      <c r="D160" s="7" t="s">
        <v>526</v>
      </c>
      <c r="E160" s="7" t="s">
        <v>527</v>
      </c>
      <c r="F160" s="7" t="s">
        <v>528</v>
      </c>
      <c r="G160" s="7">
        <v>200</v>
      </c>
      <c r="H160" s="7" t="s">
        <v>46</v>
      </c>
      <c r="I160" s="7"/>
      <c r="J160" s="7" t="str">
        <f>_xlfn.DISPIMG("ID_BE79CBB76A7D4530B8AC8D8DCDC58CC1",1)</f>
        <v>=DISPIMG("ID_BE79CBB76A7D4530B8AC8D8DCDC58CC1",1)</v>
      </c>
    </row>
    <row r="161" ht="40" customHeight="1" spans="1:10">
      <c r="A161" s="6"/>
      <c r="B161" s="7">
        <v>18</v>
      </c>
      <c r="C161" s="7" t="s">
        <v>529</v>
      </c>
      <c r="D161" s="7" t="s">
        <v>530</v>
      </c>
      <c r="E161" s="7" t="s">
        <v>531</v>
      </c>
      <c r="F161" s="7" t="s">
        <v>532</v>
      </c>
      <c r="G161" s="7">
        <v>6</v>
      </c>
      <c r="H161" s="7" t="s">
        <v>42</v>
      </c>
      <c r="I161" s="7" t="s">
        <v>533</v>
      </c>
      <c r="J161" s="7" t="str">
        <f>_xlfn.DISPIMG("ID_1E985BB03B8A41E2BE047DFAE98F7FB9",1)</f>
        <v>=DISPIMG("ID_1E985BB03B8A41E2BE047DFAE98F7FB9",1)</v>
      </c>
    </row>
    <row r="162" ht="40" customHeight="1" spans="1:10">
      <c r="A162" s="6"/>
      <c r="B162" s="7">
        <v>19</v>
      </c>
      <c r="C162" s="7" t="s">
        <v>534</v>
      </c>
      <c r="D162" s="7" t="s">
        <v>535</v>
      </c>
      <c r="E162" s="7" t="s">
        <v>536</v>
      </c>
      <c r="F162" s="7" t="s">
        <v>537</v>
      </c>
      <c r="G162" s="7">
        <v>40</v>
      </c>
      <c r="H162" s="7" t="s">
        <v>163</v>
      </c>
      <c r="I162" s="7"/>
      <c r="J162" s="7" t="str">
        <f>_xlfn.DISPIMG("ID_1451520D2ED346EE8537D76F79314416",1)</f>
        <v>=DISPIMG("ID_1451520D2ED346EE8537D76F79314416",1)</v>
      </c>
    </row>
    <row r="163" ht="40" customHeight="1" spans="1:10">
      <c r="A163" s="6"/>
      <c r="B163" s="7">
        <v>20</v>
      </c>
      <c r="C163" s="7" t="s">
        <v>538</v>
      </c>
      <c r="D163" s="7" t="s">
        <v>539</v>
      </c>
      <c r="E163" s="7" t="s">
        <v>540</v>
      </c>
      <c r="F163" s="7" t="s">
        <v>541</v>
      </c>
      <c r="G163" s="7">
        <v>12</v>
      </c>
      <c r="H163" s="7" t="s">
        <v>73</v>
      </c>
      <c r="I163" s="7"/>
      <c r="J163" s="7" t="str">
        <f>_xlfn.DISPIMG("ID_6A1BE1F516AA41FC9C9A0A588D3FCB9D",1)</f>
        <v>=DISPIMG("ID_6A1BE1F516AA41FC9C9A0A588D3FCB9D",1)</v>
      </c>
    </row>
    <row r="164" ht="40" customHeight="1" spans="1:10">
      <c r="A164" s="6"/>
      <c r="B164" s="7">
        <v>21</v>
      </c>
      <c r="C164" s="7" t="s">
        <v>467</v>
      </c>
      <c r="D164" s="7" t="s">
        <v>468</v>
      </c>
      <c r="E164" s="7" t="s">
        <v>542</v>
      </c>
      <c r="F164" s="7" t="s">
        <v>543</v>
      </c>
      <c r="G164" s="7">
        <v>16</v>
      </c>
      <c r="H164" s="7" t="s">
        <v>544</v>
      </c>
      <c r="I164" s="7"/>
      <c r="J164" s="7" t="str">
        <f>_xlfn.DISPIMG("ID_91A79C756D3D4F7EBFB0D5C1990C6B90",1)</f>
        <v>=DISPIMG("ID_91A79C756D3D4F7EBFB0D5C1990C6B90",1)</v>
      </c>
    </row>
    <row r="165" ht="40" customHeight="1" spans="1:10">
      <c r="A165" s="6"/>
      <c r="B165" s="7">
        <v>22</v>
      </c>
      <c r="C165" s="7" t="s">
        <v>545</v>
      </c>
      <c r="D165" s="7" t="s">
        <v>435</v>
      </c>
      <c r="E165" s="7" t="s">
        <v>546</v>
      </c>
      <c r="F165" s="7" t="s">
        <v>547</v>
      </c>
      <c r="G165" s="7">
        <v>60</v>
      </c>
      <c r="H165" s="7" t="s">
        <v>46</v>
      </c>
      <c r="I165" s="7" t="s">
        <v>548</v>
      </c>
      <c r="J165" s="7" t="str">
        <f>_xlfn.DISPIMG("ID_98CC503B879F43C0AF5A87128C64315B",1)</f>
        <v>=DISPIMG("ID_98CC503B879F43C0AF5A87128C64315B",1)</v>
      </c>
    </row>
    <row r="166" ht="40" customHeight="1" spans="1:10">
      <c r="A166" s="6"/>
      <c r="B166" s="7">
        <v>23</v>
      </c>
      <c r="C166" s="7" t="s">
        <v>549</v>
      </c>
      <c r="D166" s="7" t="s">
        <v>550</v>
      </c>
      <c r="E166" s="7" t="s">
        <v>551</v>
      </c>
      <c r="F166" s="7" t="s">
        <v>552</v>
      </c>
      <c r="G166" s="7">
        <v>30</v>
      </c>
      <c r="H166" s="7" t="s">
        <v>163</v>
      </c>
      <c r="I166" s="7"/>
      <c r="J166" s="7" t="str">
        <f>_xlfn.DISPIMG("ID_293BECF7BEE74655B4C26DE807671FA7",1)</f>
        <v>=DISPIMG("ID_293BECF7BEE74655B4C26DE807671FA7",1)</v>
      </c>
    </row>
    <row r="167" ht="40" customHeight="1" spans="1:10">
      <c r="A167" s="6"/>
      <c r="B167" s="7">
        <v>24</v>
      </c>
      <c r="C167" s="7" t="s">
        <v>553</v>
      </c>
      <c r="D167" s="7" t="s">
        <v>554</v>
      </c>
      <c r="E167" s="7" t="s">
        <v>555</v>
      </c>
      <c r="F167" s="7" t="s">
        <v>556</v>
      </c>
      <c r="G167" s="7">
        <v>2</v>
      </c>
      <c r="H167" s="7" t="s">
        <v>46</v>
      </c>
      <c r="I167" s="7"/>
      <c r="J167" s="7" t="str">
        <f>_xlfn.DISPIMG("ID_026F26438CEE475C80575FAEA9A21CAC",1)</f>
        <v>=DISPIMG("ID_026F26438CEE475C80575FAEA9A21CAC",1)</v>
      </c>
    </row>
    <row r="168" ht="40" customHeight="1" spans="1:10">
      <c r="A168" s="6"/>
      <c r="B168" s="7">
        <v>25</v>
      </c>
      <c r="C168" s="7" t="s">
        <v>557</v>
      </c>
      <c r="D168" s="7" t="s">
        <v>558</v>
      </c>
      <c r="E168" s="7" t="s">
        <v>559</v>
      </c>
      <c r="F168" s="7" t="s">
        <v>560</v>
      </c>
      <c r="G168" s="7">
        <v>45</v>
      </c>
      <c r="H168" s="7" t="s">
        <v>46</v>
      </c>
      <c r="I168" s="7"/>
      <c r="J168" s="7" t="str">
        <f>_xlfn.DISPIMG("ID_946C27C9A4664602B39BBCA2E835ADB8",1)</f>
        <v>=DISPIMG("ID_946C27C9A4664602B39BBCA2E835ADB8",1)</v>
      </c>
    </row>
    <row r="169" ht="40" customHeight="1" spans="1:10">
      <c r="A169" s="6"/>
      <c r="B169" s="7">
        <v>26</v>
      </c>
      <c r="C169" s="7"/>
      <c r="D169" s="7"/>
      <c r="E169" s="7" t="s">
        <v>561</v>
      </c>
      <c r="F169" s="7" t="s">
        <v>560</v>
      </c>
      <c r="G169" s="7">
        <v>45</v>
      </c>
      <c r="H169" s="7" t="s">
        <v>46</v>
      </c>
      <c r="I169" s="7"/>
      <c r="J169" s="7" t="str">
        <f>_xlfn.DISPIMG("ID_E5158F62753A412E88538990F00F9C52",1)</f>
        <v>=DISPIMG("ID_E5158F62753A412E88538990F00F9C52",1)</v>
      </c>
    </row>
    <row r="170" ht="40" customHeight="1" spans="1:10">
      <c r="A170" s="6"/>
      <c r="B170" s="7">
        <v>27</v>
      </c>
      <c r="C170" s="7"/>
      <c r="D170" s="7"/>
      <c r="E170" s="7" t="s">
        <v>562</v>
      </c>
      <c r="F170" s="7" t="s">
        <v>560</v>
      </c>
      <c r="G170" s="7">
        <v>45</v>
      </c>
      <c r="H170" s="7" t="s">
        <v>46</v>
      </c>
      <c r="I170" s="7"/>
      <c r="J170" s="7" t="str">
        <f>_xlfn.DISPIMG("ID_D25334FEA5A44757B4335572FDFE5081",1)</f>
        <v>=DISPIMG("ID_D25334FEA5A44757B4335572FDFE5081",1)</v>
      </c>
    </row>
    <row r="171" ht="40" customHeight="1" spans="1:10">
      <c r="A171" s="6"/>
      <c r="B171" s="7">
        <v>28</v>
      </c>
      <c r="C171" s="7" t="s">
        <v>563</v>
      </c>
      <c r="D171" s="7" t="s">
        <v>564</v>
      </c>
      <c r="E171" s="7" t="s">
        <v>488</v>
      </c>
      <c r="F171" s="7" t="s">
        <v>565</v>
      </c>
      <c r="G171" s="7">
        <v>180</v>
      </c>
      <c r="H171" s="7" t="s">
        <v>46</v>
      </c>
      <c r="I171" s="7"/>
      <c r="J171" s="7" t="str">
        <f>_xlfn.DISPIMG("ID_39F6B8501752430192131871D2C76B7C",1)</f>
        <v>=DISPIMG("ID_39F6B8501752430192131871D2C76B7C",1)</v>
      </c>
    </row>
    <row r="172" ht="40" customHeight="1" spans="1:10">
      <c r="A172" s="6"/>
      <c r="B172" s="7">
        <v>29</v>
      </c>
      <c r="C172" s="7"/>
      <c r="D172" s="7" t="s">
        <v>566</v>
      </c>
      <c r="E172" s="7" t="s">
        <v>567</v>
      </c>
      <c r="F172" s="7" t="s">
        <v>568</v>
      </c>
      <c r="G172" s="7">
        <v>25</v>
      </c>
      <c r="H172" s="7" t="s">
        <v>46</v>
      </c>
      <c r="I172" s="7"/>
      <c r="J172" s="7" t="str">
        <f>_xlfn.DISPIMG("ID_04F18073C98D497BA87342C4795A38C3",1)</f>
        <v>=DISPIMG("ID_04F18073C98D497BA87342C4795A38C3",1)</v>
      </c>
    </row>
    <row r="173" ht="40" customHeight="1" spans="1:10">
      <c r="A173" s="6"/>
      <c r="B173" s="7">
        <v>30</v>
      </c>
      <c r="C173" s="7"/>
      <c r="D173" s="7"/>
      <c r="E173" s="7" t="s">
        <v>569</v>
      </c>
      <c r="F173" s="7" t="s">
        <v>570</v>
      </c>
      <c r="G173" s="7">
        <v>2</v>
      </c>
      <c r="H173" s="7" t="s">
        <v>46</v>
      </c>
      <c r="I173" s="7"/>
      <c r="J173" s="7" t="str">
        <f>_xlfn.DISPIMG("ID_FE8BF37F4251462FADFBC66BD2FBAE0B",1)</f>
        <v>=DISPIMG("ID_FE8BF37F4251462FADFBC66BD2FBAE0B",1)</v>
      </c>
    </row>
    <row r="174" ht="40" customHeight="1" spans="1:10">
      <c r="A174" s="6"/>
      <c r="B174" s="7">
        <v>31</v>
      </c>
      <c r="C174" s="7"/>
      <c r="D174" s="7" t="s">
        <v>571</v>
      </c>
      <c r="E174" s="7" t="s">
        <v>569</v>
      </c>
      <c r="F174" s="7" t="s">
        <v>570</v>
      </c>
      <c r="G174" s="7">
        <v>2</v>
      </c>
      <c r="H174" s="7" t="s">
        <v>46</v>
      </c>
      <c r="I174" s="7"/>
      <c r="J174" s="7" t="str">
        <f>_xlfn.DISPIMG("ID_41321554FF954EA299C113445964590F",1)</f>
        <v>=DISPIMG("ID_41321554FF954EA299C113445964590F",1)</v>
      </c>
    </row>
    <row r="175" ht="40" customHeight="1" spans="1:10">
      <c r="A175" s="6"/>
      <c r="B175" s="7">
        <v>32</v>
      </c>
      <c r="C175" s="7"/>
      <c r="D175" s="7"/>
      <c r="E175" s="7" t="s">
        <v>567</v>
      </c>
      <c r="F175" s="7" t="s">
        <v>568</v>
      </c>
      <c r="G175" s="7">
        <v>25</v>
      </c>
      <c r="H175" s="7" t="s">
        <v>46</v>
      </c>
      <c r="I175" s="7"/>
      <c r="J175" s="7" t="str">
        <f>_xlfn.DISPIMG("ID_5BB2F93FD0D34A769964EBB1E3EB1C16",1)</f>
        <v>=DISPIMG("ID_5BB2F93FD0D34A769964EBB1E3EB1C16",1)</v>
      </c>
    </row>
    <row r="176" ht="40" customHeight="1" spans="1:10">
      <c r="A176" s="6"/>
      <c r="B176" s="7">
        <v>33</v>
      </c>
      <c r="C176" s="7"/>
      <c r="D176" s="7" t="s">
        <v>572</v>
      </c>
      <c r="E176" s="7" t="s">
        <v>573</v>
      </c>
      <c r="F176" s="7" t="s">
        <v>574</v>
      </c>
      <c r="G176" s="7">
        <v>20</v>
      </c>
      <c r="H176" s="7" t="s">
        <v>46</v>
      </c>
      <c r="I176" s="7"/>
      <c r="J176" s="7" t="str">
        <f>_xlfn.DISPIMG("ID_9A2EA861AD4D413B9E2DBF8AD37E1151",1)</f>
        <v>=DISPIMG("ID_9A2EA861AD4D413B9E2DBF8AD37E1151",1)</v>
      </c>
    </row>
    <row r="177" ht="40" customHeight="1" spans="1:10">
      <c r="A177" s="6"/>
      <c r="B177" s="7">
        <v>34</v>
      </c>
      <c r="C177" s="7"/>
      <c r="D177" s="7" t="s">
        <v>575</v>
      </c>
      <c r="E177" s="7" t="s">
        <v>275</v>
      </c>
      <c r="F177" s="7" t="s">
        <v>576</v>
      </c>
      <c r="G177" s="7">
        <v>14</v>
      </c>
      <c r="H177" s="7" t="s">
        <v>46</v>
      </c>
      <c r="I177" s="7"/>
      <c r="J177" s="7" t="str">
        <f>_xlfn.DISPIMG("ID_4A1458B30CC245D5B996C74CF55F30AF",1)</f>
        <v>=DISPIMG("ID_4A1458B30CC245D5B996C74CF55F30AF",1)</v>
      </c>
    </row>
    <row r="178" ht="40" customHeight="1" spans="1:10">
      <c r="A178" s="6"/>
      <c r="B178" s="7">
        <v>35</v>
      </c>
      <c r="C178" s="7"/>
      <c r="D178" s="7" t="s">
        <v>577</v>
      </c>
      <c r="E178" s="7" t="s">
        <v>567</v>
      </c>
      <c r="F178" s="7" t="s">
        <v>578</v>
      </c>
      <c r="G178" s="7">
        <v>16</v>
      </c>
      <c r="H178" s="7" t="s">
        <v>46</v>
      </c>
      <c r="I178" s="7"/>
      <c r="J178" s="7" t="str">
        <f>_xlfn.DISPIMG("ID_6BC12D0787A348278F27E4209E988C39",1)</f>
        <v>=DISPIMG("ID_6BC12D0787A348278F27E4209E988C39",1)</v>
      </c>
    </row>
    <row r="179" ht="40" customHeight="1" spans="1:10">
      <c r="A179" s="6"/>
      <c r="B179" s="7">
        <v>36</v>
      </c>
      <c r="C179" s="7"/>
      <c r="D179" s="7" t="s">
        <v>579</v>
      </c>
      <c r="E179" s="7" t="s">
        <v>580</v>
      </c>
      <c r="F179" s="7" t="s">
        <v>581</v>
      </c>
      <c r="G179" s="7">
        <v>100</v>
      </c>
      <c r="H179" s="7" t="s">
        <v>46</v>
      </c>
      <c r="I179" s="7" t="s">
        <v>582</v>
      </c>
      <c r="J179" s="7" t="str">
        <f>_xlfn.DISPIMG("ID_568A3A3CFC544E3F9E315AE8149F8FE6",1)</f>
        <v>=DISPIMG("ID_568A3A3CFC544E3F9E315AE8149F8FE6",1)</v>
      </c>
    </row>
    <row r="180" ht="40" customHeight="1" spans="1:10">
      <c r="A180" s="6"/>
      <c r="B180" s="7">
        <v>37</v>
      </c>
      <c r="C180" s="7"/>
      <c r="D180" s="7" t="s">
        <v>583</v>
      </c>
      <c r="E180" s="7" t="s">
        <v>584</v>
      </c>
      <c r="F180" s="7" t="s">
        <v>585</v>
      </c>
      <c r="G180" s="7">
        <v>6</v>
      </c>
      <c r="H180" s="7" t="s">
        <v>46</v>
      </c>
      <c r="I180" s="7"/>
      <c r="J180" s="7" t="str">
        <f>_xlfn.DISPIMG("ID_13FEE33D73154EFC91370E6229430A79",1)</f>
        <v>=DISPIMG("ID_13FEE33D73154EFC91370E6229430A79",1)</v>
      </c>
    </row>
    <row r="181" ht="40" customHeight="1" spans="1:10">
      <c r="A181" s="6"/>
      <c r="B181" s="7">
        <v>38</v>
      </c>
      <c r="C181" s="7" t="s">
        <v>586</v>
      </c>
      <c r="D181" s="7" t="s">
        <v>587</v>
      </c>
      <c r="E181" s="7" t="s">
        <v>588</v>
      </c>
      <c r="F181" s="7" t="s">
        <v>589</v>
      </c>
      <c r="G181" s="7">
        <v>2</v>
      </c>
      <c r="H181" s="7" t="s">
        <v>42</v>
      </c>
      <c r="I181" s="7" t="s">
        <v>590</v>
      </c>
      <c r="J181" s="7" t="str">
        <f>_xlfn.DISPIMG("ID_B9FFF23E6B3A4B8081B8E065F00C8F3B",1)</f>
        <v>=DISPIMG("ID_B9FFF23E6B3A4B8081B8E065F00C8F3B",1)</v>
      </c>
    </row>
    <row r="182" ht="40" customHeight="1" spans="1:10">
      <c r="A182" s="6"/>
      <c r="B182" s="7">
        <v>39</v>
      </c>
      <c r="C182" s="7" t="s">
        <v>591</v>
      </c>
      <c r="D182" s="7" t="s">
        <v>592</v>
      </c>
      <c r="E182" s="7" t="s">
        <v>593</v>
      </c>
      <c r="F182" s="7" t="s">
        <v>594</v>
      </c>
      <c r="G182" s="7">
        <v>30</v>
      </c>
      <c r="H182" s="7" t="s">
        <v>46</v>
      </c>
      <c r="I182" s="7"/>
      <c r="J182" s="7" t="str">
        <f>_xlfn.DISPIMG("ID_03AE8CBCBCA740209D78396441D0BDD6",1)</f>
        <v>=DISPIMG("ID_03AE8CBCBCA740209D78396441D0BDD6",1)</v>
      </c>
    </row>
    <row r="183" ht="40" customHeight="1" spans="1:10">
      <c r="A183" s="6"/>
      <c r="B183" s="7">
        <v>40</v>
      </c>
      <c r="C183" s="7" t="s">
        <v>595</v>
      </c>
      <c r="D183" s="7" t="s">
        <v>596</v>
      </c>
      <c r="E183" s="7" t="s">
        <v>597</v>
      </c>
      <c r="F183" s="7" t="s">
        <v>598</v>
      </c>
      <c r="G183" s="7">
        <v>60</v>
      </c>
      <c r="H183" s="7" t="s">
        <v>46</v>
      </c>
      <c r="I183" s="7"/>
      <c r="J183" s="7" t="str">
        <f>_xlfn.DISPIMG("ID_A130E17B2469429BAC495DF0C724ABB5",1)</f>
        <v>=DISPIMG("ID_A130E17B2469429BAC495DF0C724ABB5",1)</v>
      </c>
    </row>
    <row r="184" ht="40" customHeight="1" spans="1:10">
      <c r="A184" s="6" t="s">
        <v>599</v>
      </c>
      <c r="B184" s="7">
        <v>1</v>
      </c>
      <c r="C184" s="7" t="s">
        <v>600</v>
      </c>
      <c r="D184" s="10" t="s">
        <v>601</v>
      </c>
      <c r="E184" s="7" t="s">
        <v>602</v>
      </c>
      <c r="F184" s="7" t="s">
        <v>603</v>
      </c>
      <c r="G184" s="7">
        <v>4</v>
      </c>
      <c r="H184" s="7" t="s">
        <v>360</v>
      </c>
      <c r="I184" s="7" t="s">
        <v>604</v>
      </c>
      <c r="J184" s="7" t="str">
        <f>_xlfn.DISPIMG("ID_D0B3A7F685BD4C239F13EF20137AE7D6",1)</f>
        <v>=DISPIMG("ID_D0B3A7F685BD4C239F13EF20137AE7D6",1)</v>
      </c>
    </row>
    <row r="185" ht="40" customHeight="1" spans="1:10">
      <c r="A185" s="6"/>
      <c r="B185" s="7">
        <v>2</v>
      </c>
      <c r="C185" s="7" t="s">
        <v>600</v>
      </c>
      <c r="D185" s="13"/>
      <c r="E185" s="7" t="s">
        <v>605</v>
      </c>
      <c r="F185" s="7" t="s">
        <v>606</v>
      </c>
      <c r="G185" s="7">
        <v>4</v>
      </c>
      <c r="H185" s="7" t="s">
        <v>42</v>
      </c>
      <c r="I185" s="7" t="s">
        <v>607</v>
      </c>
      <c r="J185" s="7" t="str">
        <f>_xlfn.DISPIMG("ID_63E4AA4A54364D1B8997F9AC3A69B673",1)</f>
        <v>=DISPIMG("ID_63E4AA4A54364D1B8997F9AC3A69B673",1)</v>
      </c>
    </row>
    <row r="186" ht="40" customHeight="1" spans="1:10">
      <c r="A186" s="6"/>
      <c r="B186" s="7">
        <v>3</v>
      </c>
      <c r="C186" s="7" t="s">
        <v>608</v>
      </c>
      <c r="D186" s="7" t="s">
        <v>609</v>
      </c>
      <c r="E186" s="7" t="s">
        <v>602</v>
      </c>
      <c r="F186" s="7" t="s">
        <v>603</v>
      </c>
      <c r="G186" s="7">
        <v>1</v>
      </c>
      <c r="H186" s="7" t="s">
        <v>360</v>
      </c>
      <c r="I186" s="7" t="s">
        <v>610</v>
      </c>
      <c r="J186" s="7" t="str">
        <f>_xlfn.DISPIMG("ID_AB0839BE07A3430FBA26AC19105A53DE",1)</f>
        <v>=DISPIMG("ID_AB0839BE07A3430FBA26AC19105A53DE",1)</v>
      </c>
    </row>
    <row r="187" ht="40" customHeight="1" spans="1:10">
      <c r="A187" s="6"/>
      <c r="B187" s="7">
        <v>4</v>
      </c>
      <c r="C187" s="7" t="s">
        <v>611</v>
      </c>
      <c r="D187" s="10" t="s">
        <v>612</v>
      </c>
      <c r="E187" s="7" t="s">
        <v>613</v>
      </c>
      <c r="F187" s="7" t="s">
        <v>614</v>
      </c>
      <c r="G187" s="7">
        <v>360</v>
      </c>
      <c r="H187" s="7" t="s">
        <v>46</v>
      </c>
      <c r="I187" s="7" t="s">
        <v>615</v>
      </c>
      <c r="J187" s="7" t="str">
        <f>_xlfn.DISPIMG("ID_4873CFB170FD4EF8AD784F98E7EABEFD",1)</f>
        <v>=DISPIMG("ID_4873CFB170FD4EF8AD784F98E7EABEFD",1)</v>
      </c>
    </row>
    <row r="188" ht="40" customHeight="1" spans="1:10">
      <c r="A188" s="6"/>
      <c r="B188" s="7">
        <v>5</v>
      </c>
      <c r="C188" s="7" t="s">
        <v>611</v>
      </c>
      <c r="D188" s="12"/>
      <c r="E188" s="7" t="s">
        <v>616</v>
      </c>
      <c r="F188" s="7" t="s">
        <v>617</v>
      </c>
      <c r="G188" s="7">
        <v>1440</v>
      </c>
      <c r="H188" s="7" t="s">
        <v>478</v>
      </c>
      <c r="I188" s="7" t="s">
        <v>618</v>
      </c>
      <c r="J188" s="7" t="str">
        <f>_xlfn.DISPIMG("ID_4B95BBFA934C4FBEB983FB3191BE532D",1)</f>
        <v>=DISPIMG("ID_4B95BBFA934C4FBEB983FB3191BE532D",1)</v>
      </c>
    </row>
    <row r="189" ht="40" customHeight="1" spans="1:10">
      <c r="A189" s="6"/>
      <c r="B189" s="7">
        <v>6</v>
      </c>
      <c r="C189" s="7" t="s">
        <v>611</v>
      </c>
      <c r="D189" s="12"/>
      <c r="E189" s="7" t="s">
        <v>619</v>
      </c>
      <c r="F189" s="7" t="s">
        <v>620</v>
      </c>
      <c r="G189" s="7">
        <v>500</v>
      </c>
      <c r="H189" s="7" t="s">
        <v>360</v>
      </c>
      <c r="I189" s="7" t="s">
        <v>621</v>
      </c>
      <c r="J189" s="7" t="str">
        <f>_xlfn.DISPIMG("ID_A26E6E1537344FCBA0F08F320515B029",1)</f>
        <v>=DISPIMG("ID_A26E6E1537344FCBA0F08F320515B029",1)</v>
      </c>
    </row>
    <row r="190" ht="40" customHeight="1" spans="1:10">
      <c r="A190" s="6"/>
      <c r="B190" s="7">
        <v>7</v>
      </c>
      <c r="C190" s="7" t="s">
        <v>611</v>
      </c>
      <c r="D190" s="12"/>
      <c r="E190" s="7" t="s">
        <v>622</v>
      </c>
      <c r="F190" s="7" t="s">
        <v>623</v>
      </c>
      <c r="G190" s="7">
        <v>6</v>
      </c>
      <c r="H190" s="7" t="s">
        <v>147</v>
      </c>
      <c r="I190" s="7" t="s">
        <v>624</v>
      </c>
      <c r="J190" s="7" t="str">
        <f>_xlfn.DISPIMG("ID_BFCDEC8B0A5E4F98BF7A5A034D4F0A65",1)</f>
        <v>=DISPIMG("ID_BFCDEC8B0A5E4F98BF7A5A034D4F0A65",1)</v>
      </c>
    </row>
    <row r="191" ht="40" customHeight="1" spans="1:10">
      <c r="A191" s="6"/>
      <c r="B191" s="7">
        <v>8</v>
      </c>
      <c r="C191" s="7" t="s">
        <v>611</v>
      </c>
      <c r="D191" s="12"/>
      <c r="E191" s="7" t="s">
        <v>625</v>
      </c>
      <c r="F191" s="7" t="s">
        <v>626</v>
      </c>
      <c r="G191" s="7">
        <v>1</v>
      </c>
      <c r="H191" s="7" t="s">
        <v>42</v>
      </c>
      <c r="I191" s="7" t="s">
        <v>627</v>
      </c>
      <c r="J191" s="7" t="str">
        <f>_xlfn.DISPIMG("ID_27DA3C628E604BE0B228DC684CB1A314",1)</f>
        <v>=DISPIMG("ID_27DA3C628E604BE0B228DC684CB1A314",1)</v>
      </c>
    </row>
    <row r="192" ht="40" customHeight="1" spans="1:10">
      <c r="A192" s="6"/>
      <c r="B192" s="7">
        <v>9</v>
      </c>
      <c r="C192" s="7" t="s">
        <v>611</v>
      </c>
      <c r="D192" s="12"/>
      <c r="E192" s="7" t="s">
        <v>628</v>
      </c>
      <c r="F192" s="7" t="s">
        <v>629</v>
      </c>
      <c r="G192" s="7">
        <v>1</v>
      </c>
      <c r="H192" s="7" t="s">
        <v>42</v>
      </c>
      <c r="I192" s="7" t="s">
        <v>630</v>
      </c>
      <c r="J192" s="7" t="str">
        <f>_xlfn.DISPIMG("ID_4D17B1654F0F4ECDB1D07D19C88B7635",1)</f>
        <v>=DISPIMG("ID_4D17B1654F0F4ECDB1D07D19C88B7635",1)</v>
      </c>
    </row>
    <row r="193" ht="40" customHeight="1" spans="1:10">
      <c r="A193" s="6"/>
      <c r="B193" s="7">
        <v>10</v>
      </c>
      <c r="C193" s="7" t="s">
        <v>611</v>
      </c>
      <c r="D193" s="13"/>
      <c r="E193" s="7" t="s">
        <v>631</v>
      </c>
      <c r="F193" s="7" t="s">
        <v>632</v>
      </c>
      <c r="G193" s="7">
        <v>1</v>
      </c>
      <c r="H193" s="7" t="s">
        <v>46</v>
      </c>
      <c r="I193" s="7" t="s">
        <v>633</v>
      </c>
      <c r="J193" s="7" t="str">
        <f>_xlfn.DISPIMG("ID_EE3AAA01BD88400BB244C522503BBA49",1)</f>
        <v>=DISPIMG("ID_EE3AAA01BD88400BB244C522503BBA49",1)</v>
      </c>
    </row>
    <row r="194" ht="40" customHeight="1" spans="1:10">
      <c r="A194" s="6"/>
      <c r="B194" s="7">
        <v>11</v>
      </c>
      <c r="C194" s="7" t="s">
        <v>634</v>
      </c>
      <c r="D194" s="7" t="s">
        <v>635</v>
      </c>
      <c r="E194" s="7" t="s">
        <v>636</v>
      </c>
      <c r="F194" s="7" t="s">
        <v>637</v>
      </c>
      <c r="G194" s="7">
        <v>75</v>
      </c>
      <c r="H194" s="7" t="s">
        <v>360</v>
      </c>
      <c r="I194" s="7" t="s">
        <v>638</v>
      </c>
      <c r="J194" s="7" t="str">
        <f>_xlfn.DISPIMG("ID_AEAC3BB4761047EBACDE1F9CC11DBEA4",1)</f>
        <v>=DISPIMG("ID_AEAC3BB4761047EBACDE1F9CC11DBEA4",1)</v>
      </c>
    </row>
    <row r="195" ht="40" customHeight="1" spans="1:10">
      <c r="A195" s="6"/>
      <c r="B195" s="7">
        <v>12</v>
      </c>
      <c r="C195" s="7" t="s">
        <v>639</v>
      </c>
      <c r="D195" s="7" t="s">
        <v>640</v>
      </c>
      <c r="E195" s="7" t="s">
        <v>641</v>
      </c>
      <c r="F195" s="7" t="s">
        <v>642</v>
      </c>
      <c r="G195" s="7">
        <v>20000</v>
      </c>
      <c r="H195" s="7" t="s">
        <v>213</v>
      </c>
      <c r="I195" s="7"/>
      <c r="J195" s="7"/>
    </row>
    <row r="196" ht="40" customHeight="1" spans="1:10">
      <c r="A196" s="6"/>
      <c r="B196" s="7">
        <v>13</v>
      </c>
      <c r="C196" s="7" t="s">
        <v>643</v>
      </c>
      <c r="D196" s="7" t="s">
        <v>644</v>
      </c>
      <c r="E196" s="7" t="s">
        <v>645</v>
      </c>
      <c r="F196" s="7" t="s">
        <v>646</v>
      </c>
      <c r="G196" s="7">
        <v>4</v>
      </c>
      <c r="H196" s="7" t="s">
        <v>46</v>
      </c>
      <c r="I196" s="7"/>
      <c r="J196" s="7" t="str">
        <f>_xlfn.DISPIMG("ID_1C7DC696F21040919E4F98789AADE8D2",1)</f>
        <v>=DISPIMG("ID_1C7DC696F21040919E4F98789AADE8D2",1)</v>
      </c>
    </row>
    <row r="197" ht="40" customHeight="1" spans="1:10">
      <c r="A197" s="6" t="s">
        <v>647</v>
      </c>
      <c r="B197" s="7">
        <v>1</v>
      </c>
      <c r="C197" s="7" t="s">
        <v>648</v>
      </c>
      <c r="D197" s="7" t="s">
        <v>649</v>
      </c>
      <c r="E197" s="7" t="s">
        <v>650</v>
      </c>
      <c r="F197" s="7" t="s">
        <v>651</v>
      </c>
      <c r="G197" s="7">
        <v>1</v>
      </c>
      <c r="H197" s="7" t="s">
        <v>652</v>
      </c>
      <c r="I197" s="7"/>
      <c r="J197" s="7" t="str">
        <f>_xlfn.DISPIMG("ID_C4554C989BA9421092C48CD2B5B17D56",1)</f>
        <v>=DISPIMG("ID_C4554C989BA9421092C48CD2B5B17D56",1)</v>
      </c>
    </row>
    <row r="198" ht="40" customHeight="1" spans="1:10">
      <c r="A198" s="6"/>
      <c r="B198" s="7">
        <v>2</v>
      </c>
      <c r="C198" s="7" t="s">
        <v>653</v>
      </c>
      <c r="D198" s="7" t="s">
        <v>654</v>
      </c>
      <c r="E198" s="7" t="s">
        <v>655</v>
      </c>
      <c r="F198" s="7" t="s">
        <v>656</v>
      </c>
      <c r="G198" s="7">
        <v>1</v>
      </c>
      <c r="H198" s="7" t="s">
        <v>42</v>
      </c>
      <c r="I198" s="7"/>
      <c r="J198" s="7" t="str">
        <f>_xlfn.DISPIMG("ID_C92BDC0D518347919760A79FFD0DADC9",1)</f>
        <v>=DISPIMG("ID_C92BDC0D518347919760A79FFD0DADC9",1)</v>
      </c>
    </row>
    <row r="199" ht="40" customHeight="1" spans="1:10">
      <c r="A199" s="6"/>
      <c r="B199" s="7">
        <v>3</v>
      </c>
      <c r="C199" s="7" t="s">
        <v>657</v>
      </c>
      <c r="D199" s="7" t="s">
        <v>658</v>
      </c>
      <c r="E199" s="7" t="s">
        <v>659</v>
      </c>
      <c r="F199" s="7" t="s">
        <v>660</v>
      </c>
      <c r="G199" s="7">
        <v>1</v>
      </c>
      <c r="H199" s="7" t="s">
        <v>661</v>
      </c>
      <c r="I199" s="7"/>
      <c r="J199" s="7" t="str">
        <f>_xlfn.DISPIMG("ID_038B83263BBF41E0AB77EBA38C616C6A",1)</f>
        <v>=DISPIMG("ID_038B83263BBF41E0AB77EBA38C616C6A",1)</v>
      </c>
    </row>
    <row r="200" ht="40" customHeight="1" spans="1:10">
      <c r="A200" s="6"/>
      <c r="B200" s="7">
        <v>4</v>
      </c>
      <c r="C200" s="7"/>
      <c r="D200" s="7"/>
      <c r="E200" s="7" t="s">
        <v>662</v>
      </c>
      <c r="F200" s="7" t="s">
        <v>663</v>
      </c>
      <c r="G200" s="7">
        <v>1</v>
      </c>
      <c r="H200" s="7" t="s">
        <v>661</v>
      </c>
      <c r="I200" s="7"/>
      <c r="J200" s="7" t="str">
        <f>_xlfn.DISPIMG("ID_01AF2A13256448DFB9BA0CA5413F9B0D",1)</f>
        <v>=DISPIMG("ID_01AF2A13256448DFB9BA0CA5413F9B0D",1)</v>
      </c>
    </row>
    <row r="201" ht="40" customHeight="1" spans="1:10">
      <c r="A201" s="6"/>
      <c r="B201" s="7">
        <v>5</v>
      </c>
      <c r="C201" s="7" t="s">
        <v>664</v>
      </c>
      <c r="D201" s="7" t="s">
        <v>665</v>
      </c>
      <c r="E201" s="7" t="s">
        <v>666</v>
      </c>
      <c r="F201" s="7" t="s">
        <v>667</v>
      </c>
      <c r="G201" s="7">
        <v>1</v>
      </c>
      <c r="H201" s="7" t="s">
        <v>360</v>
      </c>
      <c r="I201" s="7"/>
      <c r="J201" s="7" t="str">
        <f>_xlfn.DISPIMG("ID_030BCB0C5CD54AE9A458489ECD91CF68",1)</f>
        <v>=DISPIMG("ID_030BCB0C5CD54AE9A458489ECD91CF68",1)</v>
      </c>
    </row>
    <row r="202" ht="40" customHeight="1" spans="1:10">
      <c r="A202" s="6"/>
      <c r="B202" s="7">
        <v>6</v>
      </c>
      <c r="C202" s="7"/>
      <c r="D202" s="7"/>
      <c r="E202" s="7" t="s">
        <v>668</v>
      </c>
      <c r="F202" s="7" t="s">
        <v>669</v>
      </c>
      <c r="G202" s="7">
        <v>1</v>
      </c>
      <c r="H202" s="7" t="s">
        <v>360</v>
      </c>
      <c r="I202" s="7"/>
      <c r="J202" s="7" t="str">
        <f>_xlfn.DISPIMG("ID_FC7F5B779EB34BF7B6844991B59F314A",1)</f>
        <v>=DISPIMG("ID_FC7F5B779EB34BF7B6844991B59F314A",1)</v>
      </c>
    </row>
    <row r="203" ht="40" customHeight="1" spans="1:10">
      <c r="A203" s="6"/>
      <c r="B203" s="7">
        <v>7</v>
      </c>
      <c r="C203" s="7"/>
      <c r="D203" s="7"/>
      <c r="E203" s="7" t="s">
        <v>14</v>
      </c>
      <c r="F203" s="7" t="s">
        <v>448</v>
      </c>
      <c r="G203" s="7">
        <v>3</v>
      </c>
      <c r="H203" s="7" t="s">
        <v>16</v>
      </c>
      <c r="I203" s="7"/>
      <c r="J203" s="7" t="str">
        <f>_xlfn.DISPIMG("ID_4AAAA089D8AE4915987E10C884172826",1)</f>
        <v>=DISPIMG("ID_4AAAA089D8AE4915987E10C884172826",1)</v>
      </c>
    </row>
    <row r="204" ht="40" customHeight="1" spans="1:10">
      <c r="A204" s="6"/>
      <c r="B204" s="7">
        <v>8</v>
      </c>
      <c r="C204" s="7" t="s">
        <v>670</v>
      </c>
      <c r="D204" s="7" t="s">
        <v>671</v>
      </c>
      <c r="E204" s="7" t="s">
        <v>672</v>
      </c>
      <c r="F204" s="7" t="s">
        <v>673</v>
      </c>
      <c r="G204" s="7">
        <v>500</v>
      </c>
      <c r="H204" s="7" t="s">
        <v>46</v>
      </c>
      <c r="I204" s="7"/>
      <c r="J204" s="7" t="str">
        <f>_xlfn.DISPIMG("ID_0E6A0DFC4C9C475C97020D3142AD6C9F",1)</f>
        <v>=DISPIMG("ID_0E6A0DFC4C9C475C97020D3142AD6C9F",1)</v>
      </c>
    </row>
    <row r="205" ht="40" customHeight="1" spans="1:10">
      <c r="A205" s="6"/>
      <c r="B205" s="7">
        <v>9</v>
      </c>
      <c r="C205" s="7"/>
      <c r="D205" s="7"/>
      <c r="E205" s="7" t="s">
        <v>641</v>
      </c>
      <c r="F205" s="7" t="s">
        <v>674</v>
      </c>
      <c r="G205" s="7">
        <v>800</v>
      </c>
      <c r="H205" s="7" t="s">
        <v>213</v>
      </c>
      <c r="I205" s="7"/>
      <c r="J205" s="7" t="str">
        <f>_xlfn.DISPIMG("ID_022B5D48D4F44CF7B9CAEA60A9F7A18A",1)</f>
        <v>=DISPIMG("ID_022B5D48D4F44CF7B9CAEA60A9F7A18A",1)</v>
      </c>
    </row>
    <row r="206" ht="40" customHeight="1" spans="1:10">
      <c r="A206" s="6"/>
      <c r="B206" s="7">
        <v>10</v>
      </c>
      <c r="C206" s="7" t="s">
        <v>675</v>
      </c>
      <c r="D206" s="7" t="s">
        <v>676</v>
      </c>
      <c r="E206" s="7" t="s">
        <v>677</v>
      </c>
      <c r="F206" s="7" t="s">
        <v>678</v>
      </c>
      <c r="G206" s="7">
        <v>1</v>
      </c>
      <c r="H206" s="7" t="s">
        <v>213</v>
      </c>
      <c r="I206" s="7"/>
      <c r="J206" s="7" t="str">
        <f>_xlfn.DISPIMG("ID_5A298054DF694288B9099998ECD761A7",1)</f>
        <v>=DISPIMG("ID_5A298054DF694288B9099998ECD761A7",1)</v>
      </c>
    </row>
    <row r="207" ht="40" customHeight="1" spans="1:10">
      <c r="A207" s="6"/>
      <c r="B207" s="7">
        <v>11</v>
      </c>
      <c r="C207" s="7"/>
      <c r="D207" s="7"/>
      <c r="E207" s="7" t="s">
        <v>679</v>
      </c>
      <c r="F207" s="7" t="s">
        <v>680</v>
      </c>
      <c r="G207" s="7">
        <v>30</v>
      </c>
      <c r="H207" s="7" t="s">
        <v>46</v>
      </c>
      <c r="I207" s="7"/>
      <c r="J207" s="7" t="str">
        <f>_xlfn.DISPIMG("ID_0B43D24A37DD42C384C50A21F1981EDF",1)</f>
        <v>=DISPIMG("ID_0B43D24A37DD42C384C50A21F1981EDF",1)</v>
      </c>
    </row>
    <row r="208" ht="40" customHeight="1" spans="1:10">
      <c r="A208" s="6"/>
      <c r="B208" s="7">
        <v>12</v>
      </c>
      <c r="C208" s="7" t="s">
        <v>681</v>
      </c>
      <c r="D208" s="7" t="s">
        <v>682</v>
      </c>
      <c r="E208" s="7" t="s">
        <v>683</v>
      </c>
      <c r="F208" s="7" t="s">
        <v>684</v>
      </c>
      <c r="G208" s="7">
        <v>1</v>
      </c>
      <c r="H208" s="7" t="s">
        <v>46</v>
      </c>
      <c r="I208" s="7"/>
      <c r="J208" s="7" t="str">
        <f>_xlfn.DISPIMG("ID_62247DE45B234CA480CF1BA0C7E5C63A",1)</f>
        <v>=DISPIMG("ID_62247DE45B234CA480CF1BA0C7E5C63A",1)</v>
      </c>
    </row>
    <row r="209" ht="40" customHeight="1" spans="1:10">
      <c r="A209" s="6"/>
      <c r="B209" s="7">
        <v>13</v>
      </c>
      <c r="C209" s="7" t="s">
        <v>685</v>
      </c>
      <c r="D209" s="7" t="s">
        <v>686</v>
      </c>
      <c r="E209" s="7" t="s">
        <v>687</v>
      </c>
      <c r="F209" s="7" t="s">
        <v>688</v>
      </c>
      <c r="G209" s="7">
        <v>1</v>
      </c>
      <c r="H209" s="7" t="s">
        <v>46</v>
      </c>
      <c r="I209" s="7"/>
      <c r="J209" s="7" t="str">
        <f>_xlfn.DISPIMG("ID_E5F310D5C64246558322A200DB52D907",1)</f>
        <v>=DISPIMG("ID_E5F310D5C64246558322A200DB52D907",1)</v>
      </c>
    </row>
    <row r="210" ht="40" customHeight="1" spans="1:10">
      <c r="A210" s="6"/>
      <c r="B210" s="7">
        <v>14</v>
      </c>
      <c r="C210" s="7" t="s">
        <v>689</v>
      </c>
      <c r="D210" s="7" t="s">
        <v>690</v>
      </c>
      <c r="E210" s="7" t="s">
        <v>14</v>
      </c>
      <c r="F210" s="7" t="s">
        <v>448</v>
      </c>
      <c r="G210" s="7">
        <v>3</v>
      </c>
      <c r="H210" s="7" t="s">
        <v>16</v>
      </c>
      <c r="I210" s="7"/>
      <c r="J210" s="7" t="str">
        <f>_xlfn.DISPIMG("ID_D795E6CA75FC46D383A1429FC86DA6FF",1)</f>
        <v>=DISPIMG("ID_D795E6CA75FC46D383A1429FC86DA6FF",1)</v>
      </c>
    </row>
    <row r="211" ht="40" customHeight="1" spans="1:10">
      <c r="A211" s="6"/>
      <c r="B211" s="7">
        <v>15</v>
      </c>
      <c r="C211" s="7" t="s">
        <v>691</v>
      </c>
      <c r="D211" s="7" t="s">
        <v>692</v>
      </c>
      <c r="E211" s="7" t="s">
        <v>693</v>
      </c>
      <c r="F211" s="7" t="s">
        <v>694</v>
      </c>
      <c r="G211" s="7">
        <v>1000</v>
      </c>
      <c r="H211" s="7" t="s">
        <v>46</v>
      </c>
      <c r="I211" s="7"/>
      <c r="J211" s="7" t="str">
        <f>_xlfn.DISPIMG("ID_33E07AF7783E40589462559F1C84E02B",1)</f>
        <v>=DISPIMG("ID_33E07AF7783E40589462559F1C84E02B",1)</v>
      </c>
    </row>
  </sheetData>
  <mergeCells count="86">
    <mergeCell ref="A1:J1"/>
    <mergeCell ref="A3:A19"/>
    <mergeCell ref="A20:A21"/>
    <mergeCell ref="A22:A99"/>
    <mergeCell ref="A100:A138"/>
    <mergeCell ref="A139:A183"/>
    <mergeCell ref="A184:A196"/>
    <mergeCell ref="A197:A211"/>
    <mergeCell ref="B11:B19"/>
    <mergeCell ref="B100:B104"/>
    <mergeCell ref="B139:B144"/>
    <mergeCell ref="C3:C4"/>
    <mergeCell ref="C6:C8"/>
    <mergeCell ref="C9:C10"/>
    <mergeCell ref="C11:C19"/>
    <mergeCell ref="C22:C23"/>
    <mergeCell ref="C24:C25"/>
    <mergeCell ref="C33:C34"/>
    <mergeCell ref="C39:C40"/>
    <mergeCell ref="C41:C42"/>
    <mergeCell ref="C45:C46"/>
    <mergeCell ref="C51:C53"/>
    <mergeCell ref="C62:C65"/>
    <mergeCell ref="C66:C69"/>
    <mergeCell ref="C70:C73"/>
    <mergeCell ref="C74:C77"/>
    <mergeCell ref="C78:C81"/>
    <mergeCell ref="C82:C85"/>
    <mergeCell ref="C86:C89"/>
    <mergeCell ref="C115:C116"/>
    <mergeCell ref="C145:C147"/>
    <mergeCell ref="C148:C149"/>
    <mergeCell ref="C158:C159"/>
    <mergeCell ref="C168:C170"/>
    <mergeCell ref="C171:C180"/>
    <mergeCell ref="C199:C200"/>
    <mergeCell ref="C201:C203"/>
    <mergeCell ref="C204:C205"/>
    <mergeCell ref="C206:C207"/>
    <mergeCell ref="D3:D4"/>
    <mergeCell ref="D6:D8"/>
    <mergeCell ref="D9:D10"/>
    <mergeCell ref="D22:D23"/>
    <mergeCell ref="D24:D25"/>
    <mergeCell ref="D33:D34"/>
    <mergeCell ref="D39:D40"/>
    <mergeCell ref="D41:D42"/>
    <mergeCell ref="D45:D46"/>
    <mergeCell ref="D51:D53"/>
    <mergeCell ref="D115:D116"/>
    <mergeCell ref="D145:D147"/>
    <mergeCell ref="D148:D149"/>
    <mergeCell ref="D158:D159"/>
    <mergeCell ref="D168:D170"/>
    <mergeCell ref="D172:D173"/>
    <mergeCell ref="D174:D175"/>
    <mergeCell ref="D184:D185"/>
    <mergeCell ref="D187:D193"/>
    <mergeCell ref="D199:D200"/>
    <mergeCell ref="D201:D203"/>
    <mergeCell ref="D204:D205"/>
    <mergeCell ref="D206:D207"/>
    <mergeCell ref="E11:E19"/>
    <mergeCell ref="E100:E104"/>
    <mergeCell ref="E106:E107"/>
    <mergeCell ref="E139:E144"/>
    <mergeCell ref="F11:F19"/>
    <mergeCell ref="F100:F104"/>
    <mergeCell ref="F106:F107"/>
    <mergeCell ref="F139:F144"/>
    <mergeCell ref="G11:G19"/>
    <mergeCell ref="G100:G104"/>
    <mergeCell ref="G106:G107"/>
    <mergeCell ref="G139:G144"/>
    <mergeCell ref="H11:H19"/>
    <mergeCell ref="H100:H104"/>
    <mergeCell ref="H106:H107"/>
    <mergeCell ref="H139:H144"/>
    <mergeCell ref="I11:I19"/>
    <mergeCell ref="I100:I104"/>
    <mergeCell ref="I106:I107"/>
    <mergeCell ref="I139:I144"/>
    <mergeCell ref="J11:J19"/>
    <mergeCell ref="J100:J104"/>
    <mergeCell ref="J106:J107"/>
    <mergeCell ref="J139:J144"/>
  </mergeCells>
  <pageMargins left="0.7" right="0.7" top="0.75" bottom="0.75" header="0.3" footer="0.3"/>
  <pageSetup paperSize="9" orientation="portrait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F2" sqref="F2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F2" sqref="F2"/>
    </sheetView>
  </sheetViews>
  <sheetFormatPr defaultColWidth="9" defaultRowHeight="13.5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 Compatible / Openpyxl 3.1.5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Sheet1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不想起名字_666</cp:lastModifiedBy>
  <dcterms:created xsi:type="dcterms:W3CDTF">2023-05-12T11:15:00Z</dcterms:created>
  <dcterms:modified xsi:type="dcterms:W3CDTF">2026-02-02T10:27:47Z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2052-12.1.0.24657</vt:lpwstr>
  </property>
  <property fmtid="{D5CDD505-2E9C-101B-9397-08002B2CF9AE}" pid="3" name="ICV">
    <vt:lpwstr>AF3C6913F17F41AC8F9008E9E447154F_12</vt:lpwstr>
  </property>
  <property fmtid="{D5CDD505-2E9C-101B-9397-08002B2CF9AE}" pid="4" name="CalculationRule">
    <vt:i4>0</vt:i4>
  </property>
</Properties>
</file>